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<sst xmlns="http://schemas.openxmlformats.org/spreadsheetml/2006/main" count="322" uniqueCount="149">
  <si>
    <t/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</si>
  <si>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</si>
  <si>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</si>
  <si>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</si>
  <si>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</si>
  <si>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</si>
  <si>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</si>
  <si>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</si>
  <si>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</si>
  <si>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</si>
  <si>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</si>
  <si>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</si>
  <si>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</si>
  <si>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</si>
  <si>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</si>
  <si>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</si>
  <si>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</si>
  <si>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</si>
  <si>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</si>
  <si>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</si>
  <si>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</si>
  <si>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</si>
  <si>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</si>
  <si>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</si>
  <si>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</si>
  <si>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</si>
  <si>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</si>
  <si>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</si>
  <si>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</si>
  <si>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</si>
  <si>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</si>
  <si>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</si>
  <si>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</si>
  <si>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</si>
  <si>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</si>
  <si>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992 11107015 10 0000 120</t>
  </si>
  <si>
    <t>Дотации бюджетам сельских поселений на выравнивание бюджетной обеспеченности</t>
  </si>
  <si>
    <t>992 20201001 10 0000 151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</si>
  <si>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</si>
  <si>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</si>
  <si>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</si>
  <si>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</si>
  <si>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-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</si>
  <si>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</si>
  <si>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</si>
  <si>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</si>
  <si>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</si>
  <si>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</si>
  <si>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</si>
  <si>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</si>
  <si>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</si>
  <si>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992 0102 7000100190 121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</si>
  <si>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</si>
  <si>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992 0102 7000100190 129</t>
  </si>
  <si>
    <t>992 0104 0100700190 121</t>
  </si>
  <si>
    <t>Иные выплаты персоналу государственных (муниципальных) органов, за исключением фонда оплаты труда</t>
  </si>
  <si>
    <t>992 0104 0100700190 122</t>
  </si>
  <si>
    <t>992 0104 0100700190 129</t>
  </si>
  <si>
    <t>Прочая закупка товаров, работ и услуг для обеспечения государственных (муниципальных) нужд</t>
  </si>
  <si>
    <t>992 0104 0100700190 244</t>
  </si>
  <si>
    <t>Уплата налога на имущество организаций и земельного налога</t>
  </si>
  <si>
    <t>992 0104 0100700190 851</t>
  </si>
  <si>
    <t>Уплата прочих налогов, сборов</t>
  </si>
  <si>
    <t>992 0104 0100700190 852</t>
  </si>
  <si>
    <t>Уплата иных платежей</t>
  </si>
  <si>
    <t>992 0104 0100700190 853</t>
  </si>
  <si>
    <t>992 0104 0100700199 244</t>
  </si>
  <si>
    <t>992 0104 7100260190 244</t>
  </si>
  <si>
    <t>Иные межбюджетные трансферты</t>
  </si>
  <si>
    <t>992 0104 7100720190 540</t>
  </si>
  <si>
    <t>992 0106 7200120190 540</t>
  </si>
  <si>
    <t>992 0106 7200220190 540</t>
  </si>
  <si>
    <t>992 0106 7700120190 540</t>
  </si>
  <si>
    <t>Резервные средства</t>
  </si>
  <si>
    <t>992 0111 7100110420 870</t>
  </si>
  <si>
    <t>Закупка товаров, работ, услуг в сфере информационно-коммуникационных технологий</t>
  </si>
  <si>
    <t>992 0113 0100110010 242</t>
  </si>
  <si>
    <t>992 0113 0100110019 242</t>
  </si>
  <si>
    <t>992 0113 0100210020 244</t>
  </si>
  <si>
    <t>992 0113 0100310030 244</t>
  </si>
  <si>
    <t>992 0113 0100910480 244</t>
  </si>
  <si>
    <t>992 0113 0300210080 244</t>
  </si>
  <si>
    <t>992 0113 1800110050 244</t>
  </si>
  <si>
    <t>992 0203 7100851180 121</t>
  </si>
  <si>
    <t>992 0203 7100851180 129</t>
  </si>
  <si>
    <t>992 0309 1900110430 244</t>
  </si>
  <si>
    <t>992 0314 1900310500 244</t>
  </si>
  <si>
    <t>992 0314 1900710270 244</t>
  </si>
  <si>
    <t>992 0409 2000110460 244</t>
  </si>
  <si>
    <t>992 0409 2000210530 244</t>
  </si>
  <si>
    <t>992 0412 0400110090 244</t>
  </si>
  <si>
    <t>992 0412 0400210250 244</t>
  </si>
  <si>
    <t>992 0412 7100510450 244</t>
  </si>
  <si>
    <t>992 0502 2200310570 244</t>
  </si>
  <si>
    <t>992 0503 2200110550 244</t>
  </si>
  <si>
    <t>992 0503 2200210560 244</t>
  </si>
  <si>
    <t>992 0503 2200210569 244</t>
  </si>
  <si>
    <t>992 0707 1400110330 244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</si>
  <si>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</si>
  <si>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992 0801 1200100590 611</t>
  </si>
  <si>
    <t>Субсидии бюджетным учреждениям на иные цели</t>
  </si>
  <si>
    <t>992 0801 1200100599 612</t>
  </si>
  <si>
    <t>992 0801 1200110200 611</t>
  </si>
  <si>
    <t>992 0801 1200110200 612</t>
  </si>
  <si>
    <t>992 0801 1200165120 611</t>
  </si>
  <si>
    <t>Пособия, компенсации и иные социальные выплаты гражданам, кроме публичных нормативных обязательств</t>
  </si>
  <si>
    <t>992 1001 0600110120 321</t>
  </si>
  <si>
    <t>992 1101 1300310320 244</t>
  </si>
  <si>
    <t>Обслуживание муниципального долга</t>
  </si>
  <si>
    <t>992 1301 2300110210 730</t>
  </si>
  <si>
    <t>Результат исполнения бюджета (дефицит\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</si>
  <si>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</si>
  <si>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</si>
  <si>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</si>
  <si>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</si>
  <si>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</si>
  <si>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</si>
  <si>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</si>
  <si>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</si>
  <si>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</si>
  <si>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</si>
  <si>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</si>
  <si>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</si>
  <si>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</si>
  <si>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</si>
  <si>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</si>
  <si>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</si>
  <si>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</si>
  <si>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</si>
  <si>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</si>
  <si>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</si>
  <si>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</si>
  <si>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</si>
  <si>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Желтушко В. Н.</t>
  </si>
  <si>
    <t>(подпись)</t>
  </si>
  <si>
    <t>(расшифровка подписи)</t>
  </si>
  <si>
    <t>1. Доходы бюджета Екатериновского сельского поселения Щербиновского района за первый квартал 2016 года</t>
  </si>
  <si>
    <t>2. Расходы бюджета Екатериновского сельского поселения Щербиновского района за первый квартал 2016 года</t>
  </si>
  <si>
    <t>3. Источники финансирования дефицита бюджета Екатериновского сельского поселения Щербиновского района за первый квартал 2016 года</t>
  </si>
  <si>
    <t>Глава Екатериновского сельского поселения Щербиновского района</t>
  </si>
  <si>
    <t>ПРИЛОЖЕНИЕ</t>
  </si>
  <si>
    <t>УТВЕРЖДЕН</t>
  </si>
  <si>
    <t xml:space="preserve">                  постановлением администрации</t>
  </si>
  <si>
    <t xml:space="preserve">                 Екатериновского сельского поселения </t>
  </si>
  <si>
    <t xml:space="preserve">                         Щербиновского района</t>
  </si>
  <si>
    <t>от ___________________ № ________</t>
  </si>
  <si>
    <t xml:space="preserve">ОБ ИСПОЛНЕНИИ БЮДЖЕТА ЕКАТЕРИНОВСКОГО СЕЛЬСКОГО ПОСЕЛЕНИЯ </t>
  </si>
  <si>
    <t xml:space="preserve">                           ОТЧЕТ </t>
  </si>
  <si>
    <t>ЩЕРБИНОВСКОГО РАЙОНА ЗА ПЕРВЫЙ КВАРТАЛ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</si>
</sst>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left" wrapText="1"/>
    </xf>
    <xf numFmtId="0" fontId="0" fillId="0" borderId="0" xfId="0" applyNumberFormat="1" applyAlignment="1">
      <alignment vertical="justify"/>
    </xf>
    <xf numFmtId="0" fontId="4" fillId="33" borderId="0" xfId="0" applyNumberFormat="1" applyFont="1" applyFill="1" applyAlignment="1">
      <alignment horizontal="center" vertical="justify" wrapText="1"/>
    </xf>
    <xf numFmtId="0" fontId="5" fillId="33" borderId="0" xfId="0" applyNumberFormat="1" applyFont="1" applyFill="1" applyBorder="1" applyAlignment="1">
      <alignment horizontal="center" vertical="justify" wrapText="1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33" borderId="0" xfId="0" applyNumberFormat="1" applyFont="1" applyFill="1" applyAlignment="1">
      <alignment horizontal="center" wrapText="1"/>
    </xf>
    <xf numFmtId="0" fontId="8" fillId="0" borderId="0" xfId="0" applyNumberFormat="1" applyFont="1" applyAlignment="1">
      <alignment vertical="justify"/>
    </xf>
    <xf numFmtId="0" fontId="0" fillId="0" borderId="0" xfId="0" applyNumberFormat="1" applyBorder="1" applyAlignment="1">
      <alignment vertical="justify"/>
    </xf>
    <xf numFmtId="0" fontId="4" fillId="33" borderId="0" xfId="0" applyNumberFormat="1" applyFont="1" applyFill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4" fillId="33" borderId="0" xfId="0" applyNumberFormat="1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6" fillId="33" borderId="19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vertical="justify" wrapText="1"/>
    </xf>
    <xf numFmtId="4" fontId="5" fillId="33" borderId="26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7" fillId="33" borderId="37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11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PageLayoutView="0" workbookViewId="0" topLeftCell="A82">
      <selection activeCell="A105" sqref="A105:U10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8.421875" style="1" customWidth="1"/>
    <col min="9" max="10" width="3.7109375" style="1" customWidth="1"/>
    <col min="11" max="11" width="2.7109375" style="1" customWidth="1"/>
    <col min="12" max="12" width="19.7109375" style="1" customWidth="1"/>
    <col min="13" max="14" width="2.7109375" style="1" customWidth="1"/>
    <col min="15" max="15" width="11.00390625" style="1" customWidth="1"/>
    <col min="16" max="16" width="7.7109375" style="1" customWidth="1"/>
    <col min="17" max="17" width="3.7109375" style="1" customWidth="1"/>
    <col min="18" max="18" width="1.7109375" style="1" customWidth="1"/>
    <col min="19" max="19" width="0.42578125" style="1" customWidth="1"/>
    <col min="20" max="20" width="4.7109375" style="1" customWidth="1"/>
    <col min="21" max="21" width="12.7109375" style="1" customWidth="1"/>
  </cols>
  <sheetData>
    <row r="1" ht="12.75">
      <c r="P1" s="1" t="s">
        <v>140</v>
      </c>
    </row>
    <row r="2" ht="12.75">
      <c r="P2" s="1" t="s">
        <v>141</v>
      </c>
    </row>
    <row r="3" ht="12.75">
      <c r="O3" s="1" t="s">
        <v>142</v>
      </c>
    </row>
    <row r="4" ht="12.75">
      <c r="O4" s="1" t="s">
        <v>143</v>
      </c>
    </row>
    <row r="5" ht="12.75">
      <c r="O5" s="1" t="s">
        <v>144</v>
      </c>
    </row>
    <row r="6" ht="12.75">
      <c r="O6" s="1" t="s">
        <v>145</v>
      </c>
    </row>
    <row r="8" spans="1:21" s="10" customFormat="1" ht="13.5" customHeight="1">
      <c r="A8" s="13" t="s">
        <v>147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5"/>
    </row>
    <row r="9" spans="1:21" s="10" customFormat="1" ht="13.5" customHeight="1">
      <c r="A9" s="13" t="s">
        <v>146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3" customFormat="1" ht="13.5" customHeight="1">
      <c r="A10" s="11" t="s">
        <v>148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3" customFormat="1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</row>
    <row r="12" spans="1:21" s="6" customFormat="1" ht="13.5" customHeight="1">
      <c r="A12" s="16" t="s">
        <v>136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7" customFormat="1" ht="13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1" customFormat="1" ht="34.5" customHeight="1">
      <c r="A14" s="17" t="s">
        <v>1</v>
      </c>
      <c r="B14" s="17"/>
      <c r="C14" s="17"/>
      <c r="D14" s="17"/>
      <c r="E14" s="17"/>
      <c r="F14" s="17"/>
      <c r="G14" s="17"/>
      <c r="H14" s="17"/>
      <c r="I14" s="17" t="s">
        <v>2</v>
      </c>
      <c r="J14" s="17"/>
      <c r="K14" s="17" t="s">
        <v>3</v>
      </c>
      <c r="L14" s="17"/>
      <c r="M14" s="18" t="s">
        <v>4</v>
      </c>
      <c r="N14" s="18"/>
      <c r="O14" s="18"/>
      <c r="P14" s="18" t="s">
        <v>5</v>
      </c>
      <c r="Q14" s="18"/>
      <c r="R14" s="18"/>
      <c r="S14" s="18"/>
      <c r="T14" s="19" t="s">
        <v>6</v>
      </c>
      <c r="U14" s="19"/>
    </row>
    <row r="15" spans="1:21" s="1" customFormat="1" ht="12.75" customHeight="1">
      <c r="A15" s="20" t="s">
        <v>7</v>
      </c>
      <c r="B15" s="20"/>
      <c r="C15" s="20"/>
      <c r="D15" s="20"/>
      <c r="E15" s="20"/>
      <c r="F15" s="20"/>
      <c r="G15" s="20"/>
      <c r="H15" s="20"/>
      <c r="I15" s="20" t="s">
        <v>8</v>
      </c>
      <c r="J15" s="20"/>
      <c r="K15" s="20" t="s">
        <v>9</v>
      </c>
      <c r="L15" s="20"/>
      <c r="M15" s="21" t="s">
        <v>10</v>
      </c>
      <c r="N15" s="21"/>
      <c r="O15" s="21"/>
      <c r="P15" s="21" t="s">
        <v>11</v>
      </c>
      <c r="Q15" s="21"/>
      <c r="R15" s="21"/>
      <c r="S15" s="21"/>
      <c r="T15" s="22" t="s">
        <v>12</v>
      </c>
      <c r="U15" s="22"/>
    </row>
    <row r="16" spans="1:21" s="1" customFormat="1" ht="13.5" customHeight="1">
      <c r="A16" s="23" t="s">
        <v>13</v>
      </c>
      <c r="B16" s="23"/>
      <c r="C16" s="23"/>
      <c r="D16" s="23"/>
      <c r="E16" s="23"/>
      <c r="F16" s="23"/>
      <c r="G16" s="23"/>
      <c r="H16" s="23"/>
      <c r="I16" s="24" t="s">
        <v>14</v>
      </c>
      <c r="J16" s="24"/>
      <c r="K16" s="24" t="s">
        <v>15</v>
      </c>
      <c r="L16" s="24"/>
      <c r="M16" s="25">
        <f>13534814.23</f>
        <v>13534814.23</v>
      </c>
      <c r="N16" s="25"/>
      <c r="O16" s="25"/>
      <c r="P16" s="25">
        <f>2480212.38</f>
        <v>2480212.38</v>
      </c>
      <c r="Q16" s="25"/>
      <c r="R16" s="25"/>
      <c r="S16" s="25"/>
      <c r="T16" s="26">
        <f>11054601.85</f>
        <v>11054601.85</v>
      </c>
      <c r="U16" s="26"/>
    </row>
    <row r="17" spans="1:21" s="1" customFormat="1" ht="34.5" customHeight="1">
      <c r="A17" s="27" t="s">
        <v>16</v>
      </c>
      <c r="B17" s="27"/>
      <c r="C17" s="27"/>
      <c r="D17" s="27"/>
      <c r="E17" s="27"/>
      <c r="F17" s="27"/>
      <c r="G17" s="27"/>
      <c r="H17" s="27"/>
      <c r="I17" s="28" t="s">
        <v>14</v>
      </c>
      <c r="J17" s="28"/>
      <c r="K17" s="28" t="s">
        <v>17</v>
      </c>
      <c r="L17" s="28"/>
      <c r="M17" s="29">
        <f>700000</f>
        <v>700000</v>
      </c>
      <c r="N17" s="29"/>
      <c r="O17" s="29"/>
      <c r="P17" s="29">
        <f>223501.73</f>
        <v>223501.73</v>
      </c>
      <c r="Q17" s="29"/>
      <c r="R17" s="29"/>
      <c r="S17" s="29"/>
      <c r="T17" s="30">
        <f>476498.27</f>
        <v>476498.27</v>
      </c>
      <c r="U17" s="30"/>
    </row>
    <row r="18" spans="1:21" s="1" customFormat="1" ht="45.7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8" t="s">
        <v>14</v>
      </c>
      <c r="J18" s="28"/>
      <c r="K18" s="28" t="s">
        <v>19</v>
      </c>
      <c r="L18" s="28"/>
      <c r="M18" s="29">
        <f>20000</f>
        <v>20000</v>
      </c>
      <c r="N18" s="29"/>
      <c r="O18" s="29"/>
      <c r="P18" s="29">
        <f>3904.3</f>
        <v>3904.3</v>
      </c>
      <c r="Q18" s="29"/>
      <c r="R18" s="29"/>
      <c r="S18" s="29"/>
      <c r="T18" s="30">
        <f>16095.7</f>
        <v>16095.7</v>
      </c>
      <c r="U18" s="30"/>
    </row>
    <row r="19" spans="1:21" s="1" customFormat="1" ht="33.75" customHeight="1">
      <c r="A19" s="27" t="s">
        <v>20</v>
      </c>
      <c r="B19" s="27"/>
      <c r="C19" s="27"/>
      <c r="D19" s="27"/>
      <c r="E19" s="27"/>
      <c r="F19" s="27"/>
      <c r="G19" s="27"/>
      <c r="H19" s="27"/>
      <c r="I19" s="28" t="s">
        <v>14</v>
      </c>
      <c r="J19" s="28"/>
      <c r="K19" s="28" t="s">
        <v>21</v>
      </c>
      <c r="L19" s="28"/>
      <c r="M19" s="29">
        <f>2045100</f>
        <v>2045100</v>
      </c>
      <c r="N19" s="29"/>
      <c r="O19" s="29"/>
      <c r="P19" s="29">
        <f>455319.57</f>
        <v>455319.57</v>
      </c>
      <c r="Q19" s="29"/>
      <c r="R19" s="29"/>
      <c r="S19" s="29"/>
      <c r="T19" s="30">
        <f>1589780.43</f>
        <v>1589780.43</v>
      </c>
      <c r="U19" s="30"/>
    </row>
    <row r="20" spans="1:21" s="1" customFormat="1" ht="33" customHeight="1">
      <c r="A20" s="27" t="s">
        <v>22</v>
      </c>
      <c r="B20" s="27"/>
      <c r="C20" s="27"/>
      <c r="D20" s="27"/>
      <c r="E20" s="27"/>
      <c r="F20" s="27"/>
      <c r="G20" s="27"/>
      <c r="H20" s="27"/>
      <c r="I20" s="28" t="s">
        <v>14</v>
      </c>
      <c r="J20" s="28"/>
      <c r="K20" s="28" t="s">
        <v>23</v>
      </c>
      <c r="L20" s="28"/>
      <c r="M20" s="29">
        <f>5000</f>
        <v>5000</v>
      </c>
      <c r="N20" s="29"/>
      <c r="O20" s="29"/>
      <c r="P20" s="29">
        <f>-40186.01</f>
        <v>-40186.01</v>
      </c>
      <c r="Q20" s="29"/>
      <c r="R20" s="29"/>
      <c r="S20" s="29"/>
      <c r="T20" s="30">
        <f>45186.01</f>
        <v>45186.01</v>
      </c>
      <c r="U20" s="30"/>
    </row>
    <row r="21" spans="1:21" s="1" customFormat="1" ht="45" customHeight="1">
      <c r="A21" s="27" t="s">
        <v>24</v>
      </c>
      <c r="B21" s="27"/>
      <c r="C21" s="27"/>
      <c r="D21" s="27"/>
      <c r="E21" s="27"/>
      <c r="F21" s="27"/>
      <c r="G21" s="27"/>
      <c r="H21" s="27"/>
      <c r="I21" s="28" t="s">
        <v>14</v>
      </c>
      <c r="J21" s="28"/>
      <c r="K21" s="28" t="s">
        <v>25</v>
      </c>
      <c r="L21" s="28"/>
      <c r="M21" s="29">
        <f>3560000</f>
        <v>3560000</v>
      </c>
      <c r="N21" s="29"/>
      <c r="O21" s="29"/>
      <c r="P21" s="29">
        <f>380813.76</f>
        <v>380813.76</v>
      </c>
      <c r="Q21" s="29"/>
      <c r="R21" s="29"/>
      <c r="S21" s="29"/>
      <c r="T21" s="30">
        <f>3179186.24</f>
        <v>3179186.24</v>
      </c>
      <c r="U21" s="30"/>
    </row>
    <row r="22" spans="1:21" s="1" customFormat="1" ht="13.5" customHeight="1">
      <c r="A22" s="27" t="s">
        <v>26</v>
      </c>
      <c r="B22" s="27"/>
      <c r="C22" s="27"/>
      <c r="D22" s="27"/>
      <c r="E22" s="27"/>
      <c r="F22" s="27"/>
      <c r="G22" s="27"/>
      <c r="H22" s="27"/>
      <c r="I22" s="28" t="s">
        <v>14</v>
      </c>
      <c r="J22" s="28"/>
      <c r="K22" s="28" t="s">
        <v>27</v>
      </c>
      <c r="L22" s="28"/>
      <c r="M22" s="29">
        <f>336000</f>
        <v>336000</v>
      </c>
      <c r="N22" s="29"/>
      <c r="O22" s="29"/>
      <c r="P22" s="29">
        <f>652472.98</f>
        <v>652472.98</v>
      </c>
      <c r="Q22" s="29"/>
      <c r="R22" s="29"/>
      <c r="S22" s="29"/>
      <c r="T22" s="30">
        <f>-316472.98</f>
        <v>-316472.98</v>
      </c>
      <c r="U22" s="30"/>
    </row>
    <row r="23" spans="1:21" s="1" customFormat="1" ht="24" customHeight="1">
      <c r="A23" s="27" t="s">
        <v>28</v>
      </c>
      <c r="B23" s="27"/>
      <c r="C23" s="27"/>
      <c r="D23" s="27"/>
      <c r="E23" s="27"/>
      <c r="F23" s="27"/>
      <c r="G23" s="27"/>
      <c r="H23" s="27"/>
      <c r="I23" s="28" t="s">
        <v>14</v>
      </c>
      <c r="J23" s="28"/>
      <c r="K23" s="28" t="s">
        <v>29</v>
      </c>
      <c r="L23" s="28"/>
      <c r="M23" s="29">
        <f>374000</f>
        <v>374000</v>
      </c>
      <c r="N23" s="29"/>
      <c r="O23" s="29"/>
      <c r="P23" s="29">
        <f>3009.84</f>
        <v>3009.84</v>
      </c>
      <c r="Q23" s="29"/>
      <c r="R23" s="29"/>
      <c r="S23" s="29"/>
      <c r="T23" s="30">
        <f>370990.16</f>
        <v>370990.16</v>
      </c>
      <c r="U23" s="30"/>
    </row>
    <row r="24" spans="1:21" s="1" customFormat="1" ht="24" customHeight="1">
      <c r="A24" s="27" t="s">
        <v>30</v>
      </c>
      <c r="B24" s="27"/>
      <c r="C24" s="27"/>
      <c r="D24" s="27"/>
      <c r="E24" s="27"/>
      <c r="F24" s="27"/>
      <c r="G24" s="27"/>
      <c r="H24" s="27"/>
      <c r="I24" s="28" t="s">
        <v>14</v>
      </c>
      <c r="J24" s="28"/>
      <c r="K24" s="28" t="s">
        <v>31</v>
      </c>
      <c r="L24" s="28"/>
      <c r="M24" s="29">
        <f>1800000</f>
        <v>1800000</v>
      </c>
      <c r="N24" s="29"/>
      <c r="O24" s="29"/>
      <c r="P24" s="29">
        <f>590124.57</f>
        <v>590124.57</v>
      </c>
      <c r="Q24" s="29"/>
      <c r="R24" s="29"/>
      <c r="S24" s="29"/>
      <c r="T24" s="30">
        <f>1209875.43</f>
        <v>1209875.43</v>
      </c>
      <c r="U24" s="30"/>
    </row>
    <row r="25" spans="1:21" s="1" customFormat="1" ht="21" customHeight="1">
      <c r="A25" s="27" t="s">
        <v>32</v>
      </c>
      <c r="B25" s="27"/>
      <c r="C25" s="27"/>
      <c r="D25" s="27"/>
      <c r="E25" s="27"/>
      <c r="F25" s="27"/>
      <c r="G25" s="27"/>
      <c r="H25" s="27"/>
      <c r="I25" s="28" t="s">
        <v>14</v>
      </c>
      <c r="J25" s="28"/>
      <c r="K25" s="28" t="s">
        <v>33</v>
      </c>
      <c r="L25" s="28"/>
      <c r="M25" s="29">
        <f>3130000</f>
        <v>3130000</v>
      </c>
      <c r="N25" s="29"/>
      <c r="O25" s="29"/>
      <c r="P25" s="29">
        <f>27816.71</f>
        <v>27816.71</v>
      </c>
      <c r="Q25" s="29"/>
      <c r="R25" s="29"/>
      <c r="S25" s="29"/>
      <c r="T25" s="30">
        <f>3102183.29</f>
        <v>3102183.29</v>
      </c>
      <c r="U25" s="30"/>
    </row>
    <row r="26" spans="1:21" s="1" customFormat="1" ht="33.75" customHeight="1">
      <c r="A26" s="27" t="s">
        <v>34</v>
      </c>
      <c r="B26" s="27"/>
      <c r="C26" s="27"/>
      <c r="D26" s="27"/>
      <c r="E26" s="27"/>
      <c r="F26" s="27"/>
      <c r="G26" s="27"/>
      <c r="H26" s="27"/>
      <c r="I26" s="28" t="s">
        <v>14</v>
      </c>
      <c r="J26" s="28"/>
      <c r="K26" s="28" t="s">
        <v>35</v>
      </c>
      <c r="L26" s="28"/>
      <c r="M26" s="29">
        <f>1900</f>
        <v>1900</v>
      </c>
      <c r="N26" s="29"/>
      <c r="O26" s="29"/>
      <c r="P26" s="29">
        <f>1900</f>
        <v>1900</v>
      </c>
      <c r="Q26" s="29"/>
      <c r="R26" s="29"/>
      <c r="S26" s="29"/>
      <c r="T26" s="30">
        <f>0</f>
        <v>0</v>
      </c>
      <c r="U26" s="30"/>
    </row>
    <row r="27" spans="1:21" s="1" customFormat="1" ht="12" customHeight="1">
      <c r="A27" s="27" t="s">
        <v>36</v>
      </c>
      <c r="B27" s="27"/>
      <c r="C27" s="27"/>
      <c r="D27" s="27"/>
      <c r="E27" s="27"/>
      <c r="F27" s="27"/>
      <c r="G27" s="27"/>
      <c r="H27" s="27"/>
      <c r="I27" s="28" t="s">
        <v>14</v>
      </c>
      <c r="J27" s="28"/>
      <c r="K27" s="28" t="s">
        <v>37</v>
      </c>
      <c r="L27" s="28"/>
      <c r="M27" s="29">
        <f>1624600</f>
        <v>1624600</v>
      </c>
      <c r="N27" s="29"/>
      <c r="O27" s="29"/>
      <c r="P27" s="29">
        <f>406142</f>
        <v>406142</v>
      </c>
      <c r="Q27" s="29"/>
      <c r="R27" s="29"/>
      <c r="S27" s="29"/>
      <c r="T27" s="30">
        <f>1218458</f>
        <v>1218458</v>
      </c>
      <c r="U27" s="30"/>
    </row>
    <row r="28" spans="1:21" s="1" customFormat="1" ht="21" customHeight="1">
      <c r="A28" s="27" t="s">
        <v>38</v>
      </c>
      <c r="B28" s="27"/>
      <c r="C28" s="27"/>
      <c r="D28" s="27"/>
      <c r="E28" s="27"/>
      <c r="F28" s="27"/>
      <c r="G28" s="27"/>
      <c r="H28" s="27"/>
      <c r="I28" s="28" t="s">
        <v>14</v>
      </c>
      <c r="J28" s="28"/>
      <c r="K28" s="28" t="s">
        <v>39</v>
      </c>
      <c r="L28" s="28"/>
      <c r="M28" s="29">
        <f>190400</f>
        <v>190400</v>
      </c>
      <c r="N28" s="29"/>
      <c r="O28" s="29"/>
      <c r="P28" s="29">
        <f>31378.7</f>
        <v>31378.7</v>
      </c>
      <c r="Q28" s="29"/>
      <c r="R28" s="29"/>
      <c r="S28" s="29"/>
      <c r="T28" s="30">
        <f>159021.3</f>
        <v>159021.3</v>
      </c>
      <c r="U28" s="30"/>
    </row>
    <row r="29" spans="1:21" s="1" customFormat="1" ht="21" customHeight="1">
      <c r="A29" s="27" t="s">
        <v>40</v>
      </c>
      <c r="B29" s="27"/>
      <c r="C29" s="27"/>
      <c r="D29" s="27"/>
      <c r="E29" s="27"/>
      <c r="F29" s="27"/>
      <c r="G29" s="27"/>
      <c r="H29" s="27"/>
      <c r="I29" s="28" t="s">
        <v>14</v>
      </c>
      <c r="J29" s="28"/>
      <c r="K29" s="28" t="s">
        <v>41</v>
      </c>
      <c r="L29" s="28"/>
      <c r="M29" s="29">
        <f>3800</f>
        <v>3800</v>
      </c>
      <c r="N29" s="29"/>
      <c r="O29" s="29"/>
      <c r="P29" s="31" t="s">
        <v>42</v>
      </c>
      <c r="Q29" s="31"/>
      <c r="R29" s="31"/>
      <c r="S29" s="31"/>
      <c r="T29" s="30">
        <f>3800</f>
        <v>3800</v>
      </c>
      <c r="U29" s="30"/>
    </row>
    <row r="30" spans="1:21" s="1" customFormat="1" ht="51" customHeight="1">
      <c r="A30" s="27" t="s">
        <v>43</v>
      </c>
      <c r="B30" s="27"/>
      <c r="C30" s="27"/>
      <c r="D30" s="27"/>
      <c r="E30" s="27"/>
      <c r="F30" s="27"/>
      <c r="G30" s="27"/>
      <c r="H30" s="27"/>
      <c r="I30" s="28" t="s">
        <v>14</v>
      </c>
      <c r="J30" s="28"/>
      <c r="K30" s="28" t="s">
        <v>44</v>
      </c>
      <c r="L30" s="28"/>
      <c r="M30" s="31" t="s">
        <v>42</v>
      </c>
      <c r="N30" s="31"/>
      <c r="O30" s="31"/>
      <c r="P30" s="29">
        <f>0</f>
        <v>0</v>
      </c>
      <c r="Q30" s="29"/>
      <c r="R30" s="29"/>
      <c r="S30" s="29"/>
      <c r="T30" s="30">
        <f>0</f>
        <v>0</v>
      </c>
      <c r="U30" s="30"/>
    </row>
    <row r="31" spans="1:21" s="1" customFormat="1" ht="21.75" customHeight="1">
      <c r="A31" s="27" t="s">
        <v>45</v>
      </c>
      <c r="B31" s="27"/>
      <c r="C31" s="27"/>
      <c r="D31" s="27"/>
      <c r="E31" s="27"/>
      <c r="F31" s="27"/>
      <c r="G31" s="27"/>
      <c r="H31" s="27"/>
      <c r="I31" s="28" t="s">
        <v>14</v>
      </c>
      <c r="J31" s="28"/>
      <c r="K31" s="28" t="s">
        <v>46</v>
      </c>
      <c r="L31" s="28"/>
      <c r="M31" s="29">
        <f>-255985.77</f>
        <v>-255985.77</v>
      </c>
      <c r="N31" s="29"/>
      <c r="O31" s="29"/>
      <c r="P31" s="29">
        <f>-255985.77</f>
        <v>-255985.77</v>
      </c>
      <c r="Q31" s="29"/>
      <c r="R31" s="29"/>
      <c r="S31" s="29"/>
      <c r="T31" s="30">
        <f>0</f>
        <v>0</v>
      </c>
      <c r="U31" s="30"/>
    </row>
    <row r="32" spans="1:21" s="1" customFormat="1" ht="13.5" customHeight="1">
      <c r="A32" s="32" t="s">
        <v>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s="6" customFormat="1" ht="13.5" customHeight="1">
      <c r="A33" s="16" t="s">
        <v>137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6" customFormat="1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s="1" customFormat="1" ht="34.5" customHeight="1">
      <c r="A35" s="17" t="s">
        <v>1</v>
      </c>
      <c r="B35" s="17"/>
      <c r="C35" s="17"/>
      <c r="D35" s="17"/>
      <c r="E35" s="17"/>
      <c r="F35" s="17"/>
      <c r="G35" s="17"/>
      <c r="H35" s="17"/>
      <c r="I35" s="17" t="s">
        <v>2</v>
      </c>
      <c r="J35" s="17"/>
      <c r="K35" s="17" t="s">
        <v>47</v>
      </c>
      <c r="L35" s="17"/>
      <c r="M35" s="18" t="s">
        <v>4</v>
      </c>
      <c r="N35" s="18"/>
      <c r="O35" s="18"/>
      <c r="P35" s="18" t="s">
        <v>5</v>
      </c>
      <c r="Q35" s="18"/>
      <c r="R35" s="18"/>
      <c r="S35" s="18"/>
      <c r="T35" s="19" t="s">
        <v>6</v>
      </c>
      <c r="U35" s="19"/>
    </row>
    <row r="36" spans="1:21" s="1" customFormat="1" ht="13.5" customHeight="1">
      <c r="A36" s="20" t="s">
        <v>7</v>
      </c>
      <c r="B36" s="20"/>
      <c r="C36" s="20"/>
      <c r="D36" s="20"/>
      <c r="E36" s="20"/>
      <c r="F36" s="20"/>
      <c r="G36" s="20"/>
      <c r="H36" s="20"/>
      <c r="I36" s="20" t="s">
        <v>8</v>
      </c>
      <c r="J36" s="20"/>
      <c r="K36" s="20" t="s">
        <v>9</v>
      </c>
      <c r="L36" s="20"/>
      <c r="M36" s="21" t="s">
        <v>10</v>
      </c>
      <c r="N36" s="21"/>
      <c r="O36" s="21"/>
      <c r="P36" s="21" t="s">
        <v>11</v>
      </c>
      <c r="Q36" s="21"/>
      <c r="R36" s="21"/>
      <c r="S36" s="21"/>
      <c r="T36" s="22" t="s">
        <v>12</v>
      </c>
      <c r="U36" s="22"/>
    </row>
    <row r="37" spans="1:21" s="1" customFormat="1" ht="13.5" customHeight="1">
      <c r="A37" s="23" t="s">
        <v>48</v>
      </c>
      <c r="B37" s="23"/>
      <c r="C37" s="23"/>
      <c r="D37" s="23"/>
      <c r="E37" s="23"/>
      <c r="F37" s="23"/>
      <c r="G37" s="23"/>
      <c r="H37" s="23"/>
      <c r="I37" s="24" t="s">
        <v>49</v>
      </c>
      <c r="J37" s="24"/>
      <c r="K37" s="24" t="s">
        <v>15</v>
      </c>
      <c r="L37" s="24"/>
      <c r="M37" s="25">
        <f>18747016.56</f>
        <v>18747016.56</v>
      </c>
      <c r="N37" s="25"/>
      <c r="O37" s="25"/>
      <c r="P37" s="25">
        <f>1926709.48</f>
        <v>1926709.48</v>
      </c>
      <c r="Q37" s="25"/>
      <c r="R37" s="25"/>
      <c r="S37" s="25"/>
      <c r="T37" s="26">
        <f>16820307.08</f>
        <v>16820307.08</v>
      </c>
      <c r="U37" s="26"/>
    </row>
    <row r="38" spans="1:21" s="1" customFormat="1" ht="13.5" customHeight="1">
      <c r="A38" s="33" t="s">
        <v>50</v>
      </c>
      <c r="B38" s="33"/>
      <c r="C38" s="33"/>
      <c r="D38" s="33"/>
      <c r="E38" s="33"/>
      <c r="F38" s="33"/>
      <c r="G38" s="33"/>
      <c r="H38" s="33"/>
      <c r="I38" s="34" t="s">
        <v>49</v>
      </c>
      <c r="J38" s="34"/>
      <c r="K38" s="34" t="s">
        <v>51</v>
      </c>
      <c r="L38" s="34"/>
      <c r="M38" s="35">
        <f>472320</f>
        <v>472320</v>
      </c>
      <c r="N38" s="35"/>
      <c r="O38" s="35"/>
      <c r="P38" s="35">
        <f>73224</f>
        <v>73224</v>
      </c>
      <c r="Q38" s="35"/>
      <c r="R38" s="35"/>
      <c r="S38" s="35"/>
      <c r="T38" s="36">
        <f>399096</f>
        <v>399096</v>
      </c>
      <c r="U38" s="36"/>
    </row>
    <row r="39" spans="1:21" s="1" customFormat="1" ht="26.25" customHeight="1">
      <c r="A39" s="33" t="s">
        <v>52</v>
      </c>
      <c r="B39" s="33"/>
      <c r="C39" s="33"/>
      <c r="D39" s="33"/>
      <c r="E39" s="33"/>
      <c r="F39" s="33"/>
      <c r="G39" s="33"/>
      <c r="H39" s="33"/>
      <c r="I39" s="34" t="s">
        <v>49</v>
      </c>
      <c r="J39" s="34"/>
      <c r="K39" s="34" t="s">
        <v>53</v>
      </c>
      <c r="L39" s="34"/>
      <c r="M39" s="35">
        <f>142640.64</f>
        <v>142640.64</v>
      </c>
      <c r="N39" s="35"/>
      <c r="O39" s="35"/>
      <c r="P39" s="35">
        <f>19395.65</f>
        <v>19395.65</v>
      </c>
      <c r="Q39" s="35"/>
      <c r="R39" s="35"/>
      <c r="S39" s="35"/>
      <c r="T39" s="36">
        <f>123244.99</f>
        <v>123244.99</v>
      </c>
      <c r="U39" s="36"/>
    </row>
    <row r="40" spans="1:21" s="1" customFormat="1" ht="13.5" customHeight="1">
      <c r="A40" s="33" t="s">
        <v>50</v>
      </c>
      <c r="B40" s="33"/>
      <c r="C40" s="33"/>
      <c r="D40" s="33"/>
      <c r="E40" s="33"/>
      <c r="F40" s="33"/>
      <c r="G40" s="33"/>
      <c r="H40" s="33"/>
      <c r="I40" s="34" t="s">
        <v>49</v>
      </c>
      <c r="J40" s="34"/>
      <c r="K40" s="34" t="s">
        <v>54</v>
      </c>
      <c r="L40" s="34"/>
      <c r="M40" s="35">
        <f>1940875</f>
        <v>1940875</v>
      </c>
      <c r="N40" s="35"/>
      <c r="O40" s="35"/>
      <c r="P40" s="35">
        <f>361456.54</f>
        <v>361456.54</v>
      </c>
      <c r="Q40" s="35"/>
      <c r="R40" s="35"/>
      <c r="S40" s="35"/>
      <c r="T40" s="36">
        <f>1579418.46</f>
        <v>1579418.46</v>
      </c>
      <c r="U40" s="36"/>
    </row>
    <row r="41" spans="1:21" s="1" customFormat="1" ht="23.25" customHeight="1">
      <c r="A41" s="33" t="s">
        <v>55</v>
      </c>
      <c r="B41" s="33"/>
      <c r="C41" s="33"/>
      <c r="D41" s="33"/>
      <c r="E41" s="33"/>
      <c r="F41" s="33"/>
      <c r="G41" s="33"/>
      <c r="H41" s="33"/>
      <c r="I41" s="34" t="s">
        <v>49</v>
      </c>
      <c r="J41" s="34"/>
      <c r="K41" s="34" t="s">
        <v>56</v>
      </c>
      <c r="L41" s="34"/>
      <c r="M41" s="35">
        <f>6800</f>
        <v>6800</v>
      </c>
      <c r="N41" s="35"/>
      <c r="O41" s="35"/>
      <c r="P41" s="35">
        <f>4456.23</f>
        <v>4456.23</v>
      </c>
      <c r="Q41" s="35"/>
      <c r="R41" s="35"/>
      <c r="S41" s="35"/>
      <c r="T41" s="36">
        <f>2343.77</f>
        <v>2343.77</v>
      </c>
      <c r="U41" s="36"/>
    </row>
    <row r="42" spans="1:21" s="1" customFormat="1" ht="24.75" customHeight="1">
      <c r="A42" s="33" t="s">
        <v>52</v>
      </c>
      <c r="B42" s="33"/>
      <c r="C42" s="33"/>
      <c r="D42" s="33"/>
      <c r="E42" s="33"/>
      <c r="F42" s="33"/>
      <c r="G42" s="33"/>
      <c r="H42" s="33"/>
      <c r="I42" s="34" t="s">
        <v>49</v>
      </c>
      <c r="J42" s="34"/>
      <c r="K42" s="34" t="s">
        <v>57</v>
      </c>
      <c r="L42" s="34"/>
      <c r="M42" s="35">
        <f>586748.25</f>
        <v>586748.25</v>
      </c>
      <c r="N42" s="35"/>
      <c r="O42" s="35"/>
      <c r="P42" s="35">
        <f>104141.65</f>
        <v>104141.65</v>
      </c>
      <c r="Q42" s="35"/>
      <c r="R42" s="35"/>
      <c r="S42" s="35"/>
      <c r="T42" s="36">
        <f>482606.6</f>
        <v>482606.6</v>
      </c>
      <c r="U42" s="36"/>
    </row>
    <row r="43" spans="1:21" s="1" customFormat="1" ht="24" customHeight="1">
      <c r="A43" s="33" t="s">
        <v>58</v>
      </c>
      <c r="B43" s="33"/>
      <c r="C43" s="33"/>
      <c r="D43" s="33"/>
      <c r="E43" s="33"/>
      <c r="F43" s="33"/>
      <c r="G43" s="33"/>
      <c r="H43" s="33"/>
      <c r="I43" s="34" t="s">
        <v>49</v>
      </c>
      <c r="J43" s="34"/>
      <c r="K43" s="34" t="s">
        <v>59</v>
      </c>
      <c r="L43" s="34"/>
      <c r="M43" s="35">
        <f>510380.75</f>
        <v>510380.75</v>
      </c>
      <c r="N43" s="35"/>
      <c r="O43" s="35"/>
      <c r="P43" s="35">
        <f>189107.67</f>
        <v>189107.67</v>
      </c>
      <c r="Q43" s="35"/>
      <c r="R43" s="35"/>
      <c r="S43" s="35"/>
      <c r="T43" s="36">
        <f>321273.08</f>
        <v>321273.08</v>
      </c>
      <c r="U43" s="36"/>
    </row>
    <row r="44" spans="1:21" s="1" customFormat="1" ht="13.5" customHeight="1">
      <c r="A44" s="33" t="s">
        <v>60</v>
      </c>
      <c r="B44" s="33"/>
      <c r="C44" s="33"/>
      <c r="D44" s="33"/>
      <c r="E44" s="33"/>
      <c r="F44" s="33"/>
      <c r="G44" s="33"/>
      <c r="H44" s="33"/>
      <c r="I44" s="34" t="s">
        <v>49</v>
      </c>
      <c r="J44" s="34"/>
      <c r="K44" s="34" t="s">
        <v>61</v>
      </c>
      <c r="L44" s="34"/>
      <c r="M44" s="35">
        <f>13500</f>
        <v>13500</v>
      </c>
      <c r="N44" s="35"/>
      <c r="O44" s="35"/>
      <c r="P44" s="35">
        <f>3304</f>
        <v>3304</v>
      </c>
      <c r="Q44" s="35"/>
      <c r="R44" s="35"/>
      <c r="S44" s="35"/>
      <c r="T44" s="36">
        <f>10196</f>
        <v>10196</v>
      </c>
      <c r="U44" s="36"/>
    </row>
    <row r="45" spans="1:21" s="1" customFormat="1" ht="13.5" customHeight="1">
      <c r="A45" s="33" t="s">
        <v>62</v>
      </c>
      <c r="B45" s="33"/>
      <c r="C45" s="33"/>
      <c r="D45" s="33"/>
      <c r="E45" s="33"/>
      <c r="F45" s="33"/>
      <c r="G45" s="33"/>
      <c r="H45" s="33"/>
      <c r="I45" s="34" t="s">
        <v>49</v>
      </c>
      <c r="J45" s="34"/>
      <c r="K45" s="34" t="s">
        <v>63</v>
      </c>
      <c r="L45" s="34"/>
      <c r="M45" s="35">
        <f>13030.8</f>
        <v>13030.8</v>
      </c>
      <c r="N45" s="35"/>
      <c r="O45" s="35"/>
      <c r="P45" s="35">
        <f>1410.35</f>
        <v>1410.35</v>
      </c>
      <c r="Q45" s="35"/>
      <c r="R45" s="35"/>
      <c r="S45" s="35"/>
      <c r="T45" s="36">
        <f>11620.45</f>
        <v>11620.45</v>
      </c>
      <c r="U45" s="36"/>
    </row>
    <row r="46" spans="1:21" s="1" customFormat="1" ht="13.5" customHeight="1">
      <c r="A46" s="33" t="s">
        <v>64</v>
      </c>
      <c r="B46" s="33"/>
      <c r="C46" s="33"/>
      <c r="D46" s="33"/>
      <c r="E46" s="33"/>
      <c r="F46" s="33"/>
      <c r="G46" s="33"/>
      <c r="H46" s="33"/>
      <c r="I46" s="34" t="s">
        <v>49</v>
      </c>
      <c r="J46" s="34"/>
      <c r="K46" s="34" t="s">
        <v>65</v>
      </c>
      <c r="L46" s="34"/>
      <c r="M46" s="35">
        <f>2436</f>
        <v>2436</v>
      </c>
      <c r="N46" s="35"/>
      <c r="O46" s="35"/>
      <c r="P46" s="37" t="s">
        <v>42</v>
      </c>
      <c r="Q46" s="37"/>
      <c r="R46" s="37"/>
      <c r="S46" s="37"/>
      <c r="T46" s="36">
        <f>2436</f>
        <v>2436</v>
      </c>
      <c r="U46" s="36"/>
    </row>
    <row r="47" spans="1:21" s="1" customFormat="1" ht="24" customHeight="1">
      <c r="A47" s="33" t="s">
        <v>58</v>
      </c>
      <c r="B47" s="33"/>
      <c r="C47" s="33"/>
      <c r="D47" s="33"/>
      <c r="E47" s="33"/>
      <c r="F47" s="33"/>
      <c r="G47" s="33"/>
      <c r="H47" s="33"/>
      <c r="I47" s="34" t="s">
        <v>49</v>
      </c>
      <c r="J47" s="34"/>
      <c r="K47" s="34" t="s">
        <v>66</v>
      </c>
      <c r="L47" s="34"/>
      <c r="M47" s="35">
        <f>3341.3</f>
        <v>3341.3</v>
      </c>
      <c r="N47" s="35"/>
      <c r="O47" s="35"/>
      <c r="P47" s="35">
        <f>3341.3</f>
        <v>3341.3</v>
      </c>
      <c r="Q47" s="35"/>
      <c r="R47" s="35"/>
      <c r="S47" s="35"/>
      <c r="T47" s="36">
        <f>0</f>
        <v>0</v>
      </c>
      <c r="U47" s="36"/>
    </row>
    <row r="48" spans="1:21" s="1" customFormat="1" ht="24" customHeight="1">
      <c r="A48" s="33" t="s">
        <v>58</v>
      </c>
      <c r="B48" s="33"/>
      <c r="C48" s="33"/>
      <c r="D48" s="33"/>
      <c r="E48" s="33"/>
      <c r="F48" s="33"/>
      <c r="G48" s="33"/>
      <c r="H48" s="33"/>
      <c r="I48" s="34" t="s">
        <v>49</v>
      </c>
      <c r="J48" s="34"/>
      <c r="K48" s="34" t="s">
        <v>67</v>
      </c>
      <c r="L48" s="34"/>
      <c r="M48" s="35">
        <f>3800</f>
        <v>3800</v>
      </c>
      <c r="N48" s="35"/>
      <c r="O48" s="35"/>
      <c r="P48" s="37" t="s">
        <v>42</v>
      </c>
      <c r="Q48" s="37"/>
      <c r="R48" s="37"/>
      <c r="S48" s="37"/>
      <c r="T48" s="36">
        <f>3800</f>
        <v>3800</v>
      </c>
      <c r="U48" s="36"/>
    </row>
    <row r="49" spans="1:21" s="1" customFormat="1" ht="13.5" customHeight="1">
      <c r="A49" s="33" t="s">
        <v>68</v>
      </c>
      <c r="B49" s="33"/>
      <c r="C49" s="33"/>
      <c r="D49" s="33"/>
      <c r="E49" s="33"/>
      <c r="F49" s="33"/>
      <c r="G49" s="33"/>
      <c r="H49" s="33"/>
      <c r="I49" s="34" t="s">
        <v>49</v>
      </c>
      <c r="J49" s="34"/>
      <c r="K49" s="34" t="s">
        <v>69</v>
      </c>
      <c r="L49" s="34"/>
      <c r="M49" s="35">
        <f>10000</f>
        <v>10000</v>
      </c>
      <c r="N49" s="35"/>
      <c r="O49" s="35"/>
      <c r="P49" s="37" t="s">
        <v>42</v>
      </c>
      <c r="Q49" s="37"/>
      <c r="R49" s="37"/>
      <c r="S49" s="37"/>
      <c r="T49" s="36">
        <f>10000</f>
        <v>10000</v>
      </c>
      <c r="U49" s="36"/>
    </row>
    <row r="50" spans="1:21" s="1" customFormat="1" ht="13.5" customHeight="1">
      <c r="A50" s="33" t="s">
        <v>68</v>
      </c>
      <c r="B50" s="33"/>
      <c r="C50" s="33"/>
      <c r="D50" s="33"/>
      <c r="E50" s="33"/>
      <c r="F50" s="33"/>
      <c r="G50" s="33"/>
      <c r="H50" s="33"/>
      <c r="I50" s="34" t="s">
        <v>49</v>
      </c>
      <c r="J50" s="34"/>
      <c r="K50" s="34" t="s">
        <v>70</v>
      </c>
      <c r="L50" s="34"/>
      <c r="M50" s="35">
        <f>1000</f>
        <v>1000</v>
      </c>
      <c r="N50" s="35"/>
      <c r="O50" s="35"/>
      <c r="P50" s="35">
        <f>500</f>
        <v>500</v>
      </c>
      <c r="Q50" s="35"/>
      <c r="R50" s="35"/>
      <c r="S50" s="35"/>
      <c r="T50" s="36">
        <f>500</f>
        <v>500</v>
      </c>
      <c r="U50" s="36"/>
    </row>
    <row r="51" spans="1:21" s="1" customFormat="1" ht="13.5" customHeight="1">
      <c r="A51" s="33" t="s">
        <v>68</v>
      </c>
      <c r="B51" s="33"/>
      <c r="C51" s="33"/>
      <c r="D51" s="33"/>
      <c r="E51" s="33"/>
      <c r="F51" s="33"/>
      <c r="G51" s="33"/>
      <c r="H51" s="33"/>
      <c r="I51" s="34" t="s">
        <v>49</v>
      </c>
      <c r="J51" s="34"/>
      <c r="K51" s="34" t="s">
        <v>71</v>
      </c>
      <c r="L51" s="34"/>
      <c r="M51" s="35">
        <f>9000</f>
        <v>9000</v>
      </c>
      <c r="N51" s="35"/>
      <c r="O51" s="35"/>
      <c r="P51" s="35">
        <f>4500</f>
        <v>4500</v>
      </c>
      <c r="Q51" s="35"/>
      <c r="R51" s="35"/>
      <c r="S51" s="35"/>
      <c r="T51" s="36">
        <f>4500</f>
        <v>4500</v>
      </c>
      <c r="U51" s="36"/>
    </row>
    <row r="52" spans="1:21" s="1" customFormat="1" ht="13.5" customHeight="1">
      <c r="A52" s="33" t="s">
        <v>68</v>
      </c>
      <c r="B52" s="33"/>
      <c r="C52" s="33"/>
      <c r="D52" s="33"/>
      <c r="E52" s="33"/>
      <c r="F52" s="33"/>
      <c r="G52" s="33"/>
      <c r="H52" s="33"/>
      <c r="I52" s="34" t="s">
        <v>49</v>
      </c>
      <c r="J52" s="34"/>
      <c r="K52" s="34" t="s">
        <v>72</v>
      </c>
      <c r="L52" s="34"/>
      <c r="M52" s="35">
        <f>10000</f>
        <v>10000</v>
      </c>
      <c r="N52" s="35"/>
      <c r="O52" s="35"/>
      <c r="P52" s="35">
        <f>5000</f>
        <v>5000</v>
      </c>
      <c r="Q52" s="35"/>
      <c r="R52" s="35"/>
      <c r="S52" s="35"/>
      <c r="T52" s="36">
        <f>5000</f>
        <v>5000</v>
      </c>
      <c r="U52" s="36"/>
    </row>
    <row r="53" spans="1:21" s="1" customFormat="1" ht="13.5" customHeight="1">
      <c r="A53" s="33" t="s">
        <v>73</v>
      </c>
      <c r="B53" s="33"/>
      <c r="C53" s="33"/>
      <c r="D53" s="33"/>
      <c r="E53" s="33"/>
      <c r="F53" s="33"/>
      <c r="G53" s="33"/>
      <c r="H53" s="33"/>
      <c r="I53" s="34" t="s">
        <v>49</v>
      </c>
      <c r="J53" s="34"/>
      <c r="K53" s="34" t="s">
        <v>74</v>
      </c>
      <c r="L53" s="34"/>
      <c r="M53" s="35">
        <f>10000</f>
        <v>10000</v>
      </c>
      <c r="N53" s="35"/>
      <c r="O53" s="35"/>
      <c r="P53" s="37" t="s">
        <v>42</v>
      </c>
      <c r="Q53" s="37"/>
      <c r="R53" s="37"/>
      <c r="S53" s="37"/>
      <c r="T53" s="36">
        <f>10000</f>
        <v>10000</v>
      </c>
      <c r="U53" s="36"/>
    </row>
    <row r="54" spans="1:21" s="1" customFormat="1" ht="12" customHeight="1">
      <c r="A54" s="33" t="s">
        <v>75</v>
      </c>
      <c r="B54" s="33"/>
      <c r="C54" s="33"/>
      <c r="D54" s="33"/>
      <c r="E54" s="33"/>
      <c r="F54" s="33"/>
      <c r="G54" s="33"/>
      <c r="H54" s="33"/>
      <c r="I54" s="34" t="s">
        <v>49</v>
      </c>
      <c r="J54" s="34"/>
      <c r="K54" s="34" t="s">
        <v>76</v>
      </c>
      <c r="L54" s="34"/>
      <c r="M54" s="35">
        <f>209000</f>
        <v>209000</v>
      </c>
      <c r="N54" s="35"/>
      <c r="O54" s="35"/>
      <c r="P54" s="35">
        <f>50641.52</f>
        <v>50641.52</v>
      </c>
      <c r="Q54" s="35"/>
      <c r="R54" s="35"/>
      <c r="S54" s="35"/>
      <c r="T54" s="36">
        <f>158358.48</f>
        <v>158358.48</v>
      </c>
      <c r="U54" s="36"/>
    </row>
    <row r="55" spans="1:21" s="1" customFormat="1" ht="15" customHeight="1">
      <c r="A55" s="33" t="s">
        <v>75</v>
      </c>
      <c r="B55" s="33"/>
      <c r="C55" s="33"/>
      <c r="D55" s="33"/>
      <c r="E55" s="33"/>
      <c r="F55" s="33"/>
      <c r="G55" s="33"/>
      <c r="H55" s="33"/>
      <c r="I55" s="34" t="s">
        <v>49</v>
      </c>
      <c r="J55" s="34"/>
      <c r="K55" s="34" t="s">
        <v>77</v>
      </c>
      <c r="L55" s="34"/>
      <c r="M55" s="35">
        <f>171.34</f>
        <v>171.34</v>
      </c>
      <c r="N55" s="35"/>
      <c r="O55" s="35"/>
      <c r="P55" s="35">
        <f>171.34</f>
        <v>171.34</v>
      </c>
      <c r="Q55" s="35"/>
      <c r="R55" s="35"/>
      <c r="S55" s="35"/>
      <c r="T55" s="36">
        <f>0</f>
        <v>0</v>
      </c>
      <c r="U55" s="36"/>
    </row>
    <row r="56" spans="1:21" s="1" customFormat="1" ht="21" customHeight="1">
      <c r="A56" s="33" t="s">
        <v>58</v>
      </c>
      <c r="B56" s="33"/>
      <c r="C56" s="33"/>
      <c r="D56" s="33"/>
      <c r="E56" s="33"/>
      <c r="F56" s="33"/>
      <c r="G56" s="33"/>
      <c r="H56" s="33"/>
      <c r="I56" s="34" t="s">
        <v>49</v>
      </c>
      <c r="J56" s="34"/>
      <c r="K56" s="34" t="s">
        <v>78</v>
      </c>
      <c r="L56" s="34"/>
      <c r="M56" s="35">
        <f>115000</f>
        <v>115000</v>
      </c>
      <c r="N56" s="35"/>
      <c r="O56" s="35"/>
      <c r="P56" s="35">
        <f>22897.5</f>
        <v>22897.5</v>
      </c>
      <c r="Q56" s="35"/>
      <c r="R56" s="35"/>
      <c r="S56" s="35"/>
      <c r="T56" s="36">
        <f>92102.5</f>
        <v>92102.5</v>
      </c>
      <c r="U56" s="36"/>
    </row>
    <row r="57" spans="1:21" s="1" customFormat="1" ht="24" customHeight="1">
      <c r="A57" s="33" t="s">
        <v>58</v>
      </c>
      <c r="B57" s="33"/>
      <c r="C57" s="33"/>
      <c r="D57" s="33"/>
      <c r="E57" s="33"/>
      <c r="F57" s="33"/>
      <c r="G57" s="33"/>
      <c r="H57" s="33"/>
      <c r="I57" s="34" t="s">
        <v>49</v>
      </c>
      <c r="J57" s="34"/>
      <c r="K57" s="34" t="s">
        <v>79</v>
      </c>
      <c r="L57" s="34"/>
      <c r="M57" s="35">
        <f>2000</f>
        <v>2000</v>
      </c>
      <c r="N57" s="35"/>
      <c r="O57" s="35"/>
      <c r="P57" s="37" t="s">
        <v>42</v>
      </c>
      <c r="Q57" s="37"/>
      <c r="R57" s="37"/>
      <c r="S57" s="37"/>
      <c r="T57" s="36">
        <f>2000</f>
        <v>2000</v>
      </c>
      <c r="U57" s="36"/>
    </row>
    <row r="58" spans="1:21" s="1" customFormat="1" ht="24" customHeight="1">
      <c r="A58" s="33" t="s">
        <v>58</v>
      </c>
      <c r="B58" s="33"/>
      <c r="C58" s="33"/>
      <c r="D58" s="33"/>
      <c r="E58" s="33"/>
      <c r="F58" s="33"/>
      <c r="G58" s="33"/>
      <c r="H58" s="33"/>
      <c r="I58" s="34" t="s">
        <v>49</v>
      </c>
      <c r="J58" s="34"/>
      <c r="K58" s="34" t="s">
        <v>80</v>
      </c>
      <c r="L58" s="34"/>
      <c r="M58" s="35">
        <f>105600</f>
        <v>105600</v>
      </c>
      <c r="N58" s="35"/>
      <c r="O58" s="35"/>
      <c r="P58" s="35">
        <f>8000</f>
        <v>8000</v>
      </c>
      <c r="Q58" s="35"/>
      <c r="R58" s="35"/>
      <c r="S58" s="35"/>
      <c r="T58" s="36">
        <f>97600</f>
        <v>97600</v>
      </c>
      <c r="U58" s="36"/>
    </row>
    <row r="59" spans="1:21" s="1" customFormat="1" ht="24" customHeight="1">
      <c r="A59" s="33" t="s">
        <v>58</v>
      </c>
      <c r="B59" s="33"/>
      <c r="C59" s="33"/>
      <c r="D59" s="33"/>
      <c r="E59" s="33"/>
      <c r="F59" s="33"/>
      <c r="G59" s="33"/>
      <c r="H59" s="33"/>
      <c r="I59" s="34" t="s">
        <v>49</v>
      </c>
      <c r="J59" s="34"/>
      <c r="K59" s="34" t="s">
        <v>81</v>
      </c>
      <c r="L59" s="34"/>
      <c r="M59" s="35">
        <f>20900</f>
        <v>20900</v>
      </c>
      <c r="N59" s="35"/>
      <c r="O59" s="35"/>
      <c r="P59" s="37" t="s">
        <v>42</v>
      </c>
      <c r="Q59" s="37"/>
      <c r="R59" s="37"/>
      <c r="S59" s="37"/>
      <c r="T59" s="36">
        <f>20900</f>
        <v>20900</v>
      </c>
      <c r="U59" s="36"/>
    </row>
    <row r="60" spans="1:21" s="1" customFormat="1" ht="24" customHeight="1">
      <c r="A60" s="33" t="s">
        <v>58</v>
      </c>
      <c r="B60" s="33"/>
      <c r="C60" s="33"/>
      <c r="D60" s="33"/>
      <c r="E60" s="33"/>
      <c r="F60" s="33"/>
      <c r="G60" s="33"/>
      <c r="H60" s="33"/>
      <c r="I60" s="34" t="s">
        <v>49</v>
      </c>
      <c r="J60" s="34"/>
      <c r="K60" s="34" t="s">
        <v>82</v>
      </c>
      <c r="L60" s="34"/>
      <c r="M60" s="35">
        <f>1000</f>
        <v>1000</v>
      </c>
      <c r="N60" s="35"/>
      <c r="O60" s="35"/>
      <c r="P60" s="37" t="s">
        <v>42</v>
      </c>
      <c r="Q60" s="37"/>
      <c r="R60" s="37"/>
      <c r="S60" s="37"/>
      <c r="T60" s="36">
        <f>1000</f>
        <v>1000</v>
      </c>
      <c r="U60" s="36"/>
    </row>
    <row r="61" spans="1:21" s="1" customFormat="1" ht="13.5" customHeight="1">
      <c r="A61" s="33" t="s">
        <v>50</v>
      </c>
      <c r="B61" s="33"/>
      <c r="C61" s="33"/>
      <c r="D61" s="33"/>
      <c r="E61" s="33"/>
      <c r="F61" s="33"/>
      <c r="G61" s="33"/>
      <c r="H61" s="33"/>
      <c r="I61" s="34" t="s">
        <v>49</v>
      </c>
      <c r="J61" s="34"/>
      <c r="K61" s="34" t="s">
        <v>83</v>
      </c>
      <c r="L61" s="34"/>
      <c r="M61" s="35">
        <f>146236.56</f>
        <v>146236.56</v>
      </c>
      <c r="N61" s="35"/>
      <c r="O61" s="35"/>
      <c r="P61" s="35">
        <f>24931.6</f>
        <v>24931.6</v>
      </c>
      <c r="Q61" s="35"/>
      <c r="R61" s="35"/>
      <c r="S61" s="35"/>
      <c r="T61" s="36">
        <f>121304.96</f>
        <v>121304.96</v>
      </c>
      <c r="U61" s="36"/>
    </row>
    <row r="62" spans="1:21" s="1" customFormat="1" ht="24" customHeight="1">
      <c r="A62" s="33" t="s">
        <v>52</v>
      </c>
      <c r="B62" s="33"/>
      <c r="C62" s="33"/>
      <c r="D62" s="33"/>
      <c r="E62" s="33"/>
      <c r="F62" s="33"/>
      <c r="G62" s="33"/>
      <c r="H62" s="33"/>
      <c r="I62" s="34" t="s">
        <v>49</v>
      </c>
      <c r="J62" s="34"/>
      <c r="K62" s="34" t="s">
        <v>84</v>
      </c>
      <c r="L62" s="34"/>
      <c r="M62" s="35">
        <f>44163.44</f>
        <v>44163.44</v>
      </c>
      <c r="N62" s="35"/>
      <c r="O62" s="35"/>
      <c r="P62" s="35">
        <f>6447.1</f>
        <v>6447.1</v>
      </c>
      <c r="Q62" s="35"/>
      <c r="R62" s="35"/>
      <c r="S62" s="35"/>
      <c r="T62" s="36">
        <f>37716.34</f>
        <v>37716.34</v>
      </c>
      <c r="U62" s="36"/>
    </row>
    <row r="63" spans="1:21" s="1" customFormat="1" ht="24" customHeight="1">
      <c r="A63" s="33" t="s">
        <v>58</v>
      </c>
      <c r="B63" s="33"/>
      <c r="C63" s="33"/>
      <c r="D63" s="33"/>
      <c r="E63" s="33"/>
      <c r="F63" s="33"/>
      <c r="G63" s="33"/>
      <c r="H63" s="33"/>
      <c r="I63" s="34" t="s">
        <v>49</v>
      </c>
      <c r="J63" s="34"/>
      <c r="K63" s="34" t="s">
        <v>85</v>
      </c>
      <c r="L63" s="34"/>
      <c r="M63" s="35">
        <f>500</f>
        <v>500</v>
      </c>
      <c r="N63" s="35"/>
      <c r="O63" s="35"/>
      <c r="P63" s="35">
        <f>500</f>
        <v>500</v>
      </c>
      <c r="Q63" s="35"/>
      <c r="R63" s="35"/>
      <c r="S63" s="35"/>
      <c r="T63" s="36">
        <f>0</f>
        <v>0</v>
      </c>
      <c r="U63" s="36"/>
    </row>
    <row r="64" spans="1:21" s="1" customFormat="1" ht="24" customHeight="1">
      <c r="A64" s="33" t="s">
        <v>58</v>
      </c>
      <c r="B64" s="33"/>
      <c r="C64" s="33"/>
      <c r="D64" s="33"/>
      <c r="E64" s="33"/>
      <c r="F64" s="33"/>
      <c r="G64" s="33"/>
      <c r="H64" s="33"/>
      <c r="I64" s="34" t="s">
        <v>49</v>
      </c>
      <c r="J64" s="34"/>
      <c r="K64" s="34" t="s">
        <v>86</v>
      </c>
      <c r="L64" s="34"/>
      <c r="M64" s="35">
        <f>1000</f>
        <v>1000</v>
      </c>
      <c r="N64" s="35"/>
      <c r="O64" s="35"/>
      <c r="P64" s="35">
        <f>1000</f>
        <v>1000</v>
      </c>
      <c r="Q64" s="35"/>
      <c r="R64" s="35"/>
      <c r="S64" s="35"/>
      <c r="T64" s="36">
        <f>0</f>
        <v>0</v>
      </c>
      <c r="U64" s="36"/>
    </row>
    <row r="65" spans="1:21" s="1" customFormat="1" ht="24" customHeight="1">
      <c r="A65" s="33" t="s">
        <v>58</v>
      </c>
      <c r="B65" s="33"/>
      <c r="C65" s="33"/>
      <c r="D65" s="33"/>
      <c r="E65" s="33"/>
      <c r="F65" s="33"/>
      <c r="G65" s="33"/>
      <c r="H65" s="33"/>
      <c r="I65" s="34" t="s">
        <v>49</v>
      </c>
      <c r="J65" s="34"/>
      <c r="K65" s="34" t="s">
        <v>87</v>
      </c>
      <c r="L65" s="34"/>
      <c r="M65" s="35">
        <f>20000</f>
        <v>20000</v>
      </c>
      <c r="N65" s="35"/>
      <c r="O65" s="35"/>
      <c r="P65" s="37" t="s">
        <v>42</v>
      </c>
      <c r="Q65" s="37"/>
      <c r="R65" s="37"/>
      <c r="S65" s="37"/>
      <c r="T65" s="36">
        <f>20000</f>
        <v>20000</v>
      </c>
      <c r="U65" s="36"/>
    </row>
    <row r="66" spans="1:21" s="1" customFormat="1" ht="24" customHeight="1">
      <c r="A66" s="33" t="s">
        <v>58</v>
      </c>
      <c r="B66" s="33"/>
      <c r="C66" s="33"/>
      <c r="D66" s="33"/>
      <c r="E66" s="33"/>
      <c r="F66" s="33"/>
      <c r="G66" s="33"/>
      <c r="H66" s="33"/>
      <c r="I66" s="34" t="s">
        <v>49</v>
      </c>
      <c r="J66" s="34"/>
      <c r="K66" s="34" t="s">
        <v>88</v>
      </c>
      <c r="L66" s="34"/>
      <c r="M66" s="35">
        <f>4939511.69</f>
        <v>4939511.69</v>
      </c>
      <c r="N66" s="35"/>
      <c r="O66" s="35"/>
      <c r="P66" s="37" t="s">
        <v>42</v>
      </c>
      <c r="Q66" s="37"/>
      <c r="R66" s="37"/>
      <c r="S66" s="37"/>
      <c r="T66" s="36">
        <f>4939511.69</f>
        <v>4939511.69</v>
      </c>
      <c r="U66" s="36"/>
    </row>
    <row r="67" spans="1:21" s="1" customFormat="1" ht="24" customHeight="1">
      <c r="A67" s="33" t="s">
        <v>58</v>
      </c>
      <c r="B67" s="33"/>
      <c r="C67" s="33"/>
      <c r="D67" s="33"/>
      <c r="E67" s="33"/>
      <c r="F67" s="33"/>
      <c r="G67" s="33"/>
      <c r="H67" s="33"/>
      <c r="I67" s="34" t="s">
        <v>49</v>
      </c>
      <c r="J67" s="34"/>
      <c r="K67" s="34" t="s">
        <v>89</v>
      </c>
      <c r="L67" s="34"/>
      <c r="M67" s="35">
        <f>140000</f>
        <v>140000</v>
      </c>
      <c r="N67" s="35"/>
      <c r="O67" s="35"/>
      <c r="P67" s="37" t="s">
        <v>42</v>
      </c>
      <c r="Q67" s="37"/>
      <c r="R67" s="37"/>
      <c r="S67" s="37"/>
      <c r="T67" s="36">
        <f>140000</f>
        <v>140000</v>
      </c>
      <c r="U67" s="36"/>
    </row>
    <row r="68" spans="1:21" s="1" customFormat="1" ht="24" customHeight="1">
      <c r="A68" s="33" t="s">
        <v>58</v>
      </c>
      <c r="B68" s="33"/>
      <c r="C68" s="33"/>
      <c r="D68" s="33"/>
      <c r="E68" s="33"/>
      <c r="F68" s="33"/>
      <c r="G68" s="33"/>
      <c r="H68" s="33"/>
      <c r="I68" s="34" t="s">
        <v>49</v>
      </c>
      <c r="J68" s="34"/>
      <c r="K68" s="34" t="s">
        <v>90</v>
      </c>
      <c r="L68" s="34"/>
      <c r="M68" s="35">
        <f>1000</f>
        <v>1000</v>
      </c>
      <c r="N68" s="35"/>
      <c r="O68" s="35"/>
      <c r="P68" s="37" t="s">
        <v>42</v>
      </c>
      <c r="Q68" s="37"/>
      <c r="R68" s="37"/>
      <c r="S68" s="37"/>
      <c r="T68" s="36">
        <f>1000</f>
        <v>1000</v>
      </c>
      <c r="U68" s="36"/>
    </row>
    <row r="69" spans="1:21" s="1" customFormat="1" ht="24" customHeight="1">
      <c r="A69" s="33" t="s">
        <v>58</v>
      </c>
      <c r="B69" s="33"/>
      <c r="C69" s="33"/>
      <c r="D69" s="33"/>
      <c r="E69" s="33"/>
      <c r="F69" s="33"/>
      <c r="G69" s="33"/>
      <c r="H69" s="33"/>
      <c r="I69" s="34" t="s">
        <v>49</v>
      </c>
      <c r="J69" s="34"/>
      <c r="K69" s="34" t="s">
        <v>91</v>
      </c>
      <c r="L69" s="34"/>
      <c r="M69" s="35">
        <f>1000</f>
        <v>1000</v>
      </c>
      <c r="N69" s="35"/>
      <c r="O69" s="35"/>
      <c r="P69" s="37" t="s">
        <v>42</v>
      </c>
      <c r="Q69" s="37"/>
      <c r="R69" s="37"/>
      <c r="S69" s="37"/>
      <c r="T69" s="36">
        <f>1000</f>
        <v>1000</v>
      </c>
      <c r="U69" s="36"/>
    </row>
    <row r="70" spans="1:21" s="1" customFormat="1" ht="24" customHeight="1">
      <c r="A70" s="33" t="s">
        <v>58</v>
      </c>
      <c r="B70" s="33"/>
      <c r="C70" s="33"/>
      <c r="D70" s="33"/>
      <c r="E70" s="33"/>
      <c r="F70" s="33"/>
      <c r="G70" s="33"/>
      <c r="H70" s="33"/>
      <c r="I70" s="34" t="s">
        <v>49</v>
      </c>
      <c r="J70" s="34"/>
      <c r="K70" s="34" t="s">
        <v>92</v>
      </c>
      <c r="L70" s="34"/>
      <c r="M70" s="35">
        <f>48000</f>
        <v>48000</v>
      </c>
      <c r="N70" s="35"/>
      <c r="O70" s="35"/>
      <c r="P70" s="37" t="s">
        <v>42</v>
      </c>
      <c r="Q70" s="37"/>
      <c r="R70" s="37"/>
      <c r="S70" s="37"/>
      <c r="T70" s="36">
        <f>48000</f>
        <v>48000</v>
      </c>
      <c r="U70" s="36"/>
    </row>
    <row r="71" spans="1:21" s="1" customFormat="1" ht="24" customHeight="1">
      <c r="A71" s="33" t="s">
        <v>58</v>
      </c>
      <c r="B71" s="33"/>
      <c r="C71" s="33"/>
      <c r="D71" s="33"/>
      <c r="E71" s="33"/>
      <c r="F71" s="33"/>
      <c r="G71" s="33"/>
      <c r="H71" s="33"/>
      <c r="I71" s="34" t="s">
        <v>49</v>
      </c>
      <c r="J71" s="34"/>
      <c r="K71" s="34" t="s">
        <v>93</v>
      </c>
      <c r="L71" s="34"/>
      <c r="M71" s="35">
        <f>1700000</f>
        <v>1700000</v>
      </c>
      <c r="N71" s="35"/>
      <c r="O71" s="35"/>
      <c r="P71" s="37" t="s">
        <v>42</v>
      </c>
      <c r="Q71" s="37"/>
      <c r="R71" s="37"/>
      <c r="S71" s="37"/>
      <c r="T71" s="36">
        <f>1700000</f>
        <v>1700000</v>
      </c>
      <c r="U71" s="36"/>
    </row>
    <row r="72" spans="1:21" s="1" customFormat="1" ht="24" customHeight="1">
      <c r="A72" s="33" t="s">
        <v>58</v>
      </c>
      <c r="B72" s="33"/>
      <c r="C72" s="33"/>
      <c r="D72" s="33"/>
      <c r="E72" s="33"/>
      <c r="F72" s="33"/>
      <c r="G72" s="33"/>
      <c r="H72" s="33"/>
      <c r="I72" s="34" t="s">
        <v>49</v>
      </c>
      <c r="J72" s="34"/>
      <c r="K72" s="34" t="s">
        <v>94</v>
      </c>
      <c r="L72" s="34"/>
      <c r="M72" s="35">
        <f>1255796.62</f>
        <v>1255796.62</v>
      </c>
      <c r="N72" s="35"/>
      <c r="O72" s="35"/>
      <c r="P72" s="35">
        <f>99983</f>
        <v>99983</v>
      </c>
      <c r="Q72" s="35"/>
      <c r="R72" s="35"/>
      <c r="S72" s="35"/>
      <c r="T72" s="36">
        <f>1155813.62</f>
        <v>1155813.62</v>
      </c>
      <c r="U72" s="36"/>
    </row>
    <row r="73" spans="1:21" s="1" customFormat="1" ht="24" customHeight="1">
      <c r="A73" s="33" t="s">
        <v>58</v>
      </c>
      <c r="B73" s="33"/>
      <c r="C73" s="33"/>
      <c r="D73" s="33"/>
      <c r="E73" s="33"/>
      <c r="F73" s="33"/>
      <c r="G73" s="33"/>
      <c r="H73" s="33"/>
      <c r="I73" s="34" t="s">
        <v>49</v>
      </c>
      <c r="J73" s="34"/>
      <c r="K73" s="34" t="s">
        <v>95</v>
      </c>
      <c r="L73" s="34"/>
      <c r="M73" s="35">
        <f>390000</f>
        <v>390000</v>
      </c>
      <c r="N73" s="35"/>
      <c r="O73" s="35"/>
      <c r="P73" s="35">
        <f>46505.3</f>
        <v>46505.3</v>
      </c>
      <c r="Q73" s="35"/>
      <c r="R73" s="35"/>
      <c r="S73" s="35"/>
      <c r="T73" s="36">
        <f>343494.7</f>
        <v>343494.7</v>
      </c>
      <c r="U73" s="36"/>
    </row>
    <row r="74" spans="1:21" s="1" customFormat="1" ht="24" customHeight="1">
      <c r="A74" s="33" t="s">
        <v>58</v>
      </c>
      <c r="B74" s="33"/>
      <c r="C74" s="33"/>
      <c r="D74" s="33"/>
      <c r="E74" s="33"/>
      <c r="F74" s="33"/>
      <c r="G74" s="33"/>
      <c r="H74" s="33"/>
      <c r="I74" s="34" t="s">
        <v>49</v>
      </c>
      <c r="J74" s="34"/>
      <c r="K74" s="34" t="s">
        <v>96</v>
      </c>
      <c r="L74" s="34"/>
      <c r="M74" s="35">
        <f>5360.01</f>
        <v>5360.01</v>
      </c>
      <c r="N74" s="35"/>
      <c r="O74" s="35"/>
      <c r="P74" s="35">
        <f>5360.01</f>
        <v>5360.01</v>
      </c>
      <c r="Q74" s="35"/>
      <c r="R74" s="35"/>
      <c r="S74" s="35"/>
      <c r="T74" s="36">
        <f>0</f>
        <v>0</v>
      </c>
      <c r="U74" s="36"/>
    </row>
    <row r="75" spans="1:21" s="1" customFormat="1" ht="24" customHeight="1">
      <c r="A75" s="33" t="s">
        <v>58</v>
      </c>
      <c r="B75" s="33"/>
      <c r="C75" s="33"/>
      <c r="D75" s="33"/>
      <c r="E75" s="33"/>
      <c r="F75" s="33"/>
      <c r="G75" s="33"/>
      <c r="H75" s="33"/>
      <c r="I75" s="34" t="s">
        <v>49</v>
      </c>
      <c r="J75" s="34"/>
      <c r="K75" s="34" t="s">
        <v>97</v>
      </c>
      <c r="L75" s="34"/>
      <c r="M75" s="35">
        <f>85000</f>
        <v>85000</v>
      </c>
      <c r="N75" s="35"/>
      <c r="O75" s="35"/>
      <c r="P75" s="35">
        <f>5000</f>
        <v>5000</v>
      </c>
      <c r="Q75" s="35"/>
      <c r="R75" s="35"/>
      <c r="S75" s="35"/>
      <c r="T75" s="36">
        <f>80000</f>
        <v>80000</v>
      </c>
      <c r="U75" s="36"/>
    </row>
    <row r="76" spans="1:21" s="1" customFormat="1" ht="33.75" customHeight="1">
      <c r="A76" s="33" t="s">
        <v>98</v>
      </c>
      <c r="B76" s="33"/>
      <c r="C76" s="33"/>
      <c r="D76" s="33"/>
      <c r="E76" s="33"/>
      <c r="F76" s="33"/>
      <c r="G76" s="33"/>
      <c r="H76" s="33"/>
      <c r="I76" s="34" t="s">
        <v>49</v>
      </c>
      <c r="J76" s="34"/>
      <c r="K76" s="34" t="s">
        <v>99</v>
      </c>
      <c r="L76" s="34"/>
      <c r="M76" s="35">
        <f>5350999.9</f>
        <v>5350999.9</v>
      </c>
      <c r="N76" s="35"/>
      <c r="O76" s="35"/>
      <c r="P76" s="35">
        <f>848465.5</f>
        <v>848465.5</v>
      </c>
      <c r="Q76" s="35"/>
      <c r="R76" s="35"/>
      <c r="S76" s="35"/>
      <c r="T76" s="36">
        <f>4502534.4</f>
        <v>4502534.4</v>
      </c>
      <c r="U76" s="36"/>
    </row>
    <row r="77" spans="1:21" s="1" customFormat="1" ht="13.5" customHeight="1">
      <c r="A77" s="33" t="s">
        <v>100</v>
      </c>
      <c r="B77" s="33"/>
      <c r="C77" s="33"/>
      <c r="D77" s="33"/>
      <c r="E77" s="33"/>
      <c r="F77" s="33"/>
      <c r="G77" s="33"/>
      <c r="H77" s="33"/>
      <c r="I77" s="34" t="s">
        <v>49</v>
      </c>
      <c r="J77" s="34"/>
      <c r="K77" s="34" t="s">
        <v>101</v>
      </c>
      <c r="L77" s="34"/>
      <c r="M77" s="35">
        <f>10348.34</f>
        <v>10348.34</v>
      </c>
      <c r="N77" s="35"/>
      <c r="O77" s="35"/>
      <c r="P77" s="35">
        <f>10348.34</f>
        <v>10348.34</v>
      </c>
      <c r="Q77" s="35"/>
      <c r="R77" s="35"/>
      <c r="S77" s="35"/>
      <c r="T77" s="36">
        <f>0</f>
        <v>0</v>
      </c>
      <c r="U77" s="36"/>
    </row>
    <row r="78" spans="1:21" s="1" customFormat="1" ht="33.75" customHeight="1">
      <c r="A78" s="33" t="s">
        <v>98</v>
      </c>
      <c r="B78" s="33"/>
      <c r="C78" s="33"/>
      <c r="D78" s="33"/>
      <c r="E78" s="33"/>
      <c r="F78" s="33"/>
      <c r="G78" s="33"/>
      <c r="H78" s="33"/>
      <c r="I78" s="34" t="s">
        <v>49</v>
      </c>
      <c r="J78" s="34"/>
      <c r="K78" s="34" t="s">
        <v>102</v>
      </c>
      <c r="L78" s="34"/>
      <c r="M78" s="35">
        <f>0</f>
        <v>0</v>
      </c>
      <c r="N78" s="35"/>
      <c r="O78" s="35"/>
      <c r="P78" s="37" t="s">
        <v>42</v>
      </c>
      <c r="Q78" s="37"/>
      <c r="R78" s="37"/>
      <c r="S78" s="37"/>
      <c r="T78" s="36">
        <f>0</f>
        <v>0</v>
      </c>
      <c r="U78" s="36"/>
    </row>
    <row r="79" spans="1:21" s="1" customFormat="1" ht="13.5" customHeight="1">
      <c r="A79" s="33" t="s">
        <v>100</v>
      </c>
      <c r="B79" s="33"/>
      <c r="C79" s="33"/>
      <c r="D79" s="33"/>
      <c r="E79" s="33"/>
      <c r="F79" s="33"/>
      <c r="G79" s="33"/>
      <c r="H79" s="33"/>
      <c r="I79" s="34" t="s">
        <v>49</v>
      </c>
      <c r="J79" s="34"/>
      <c r="K79" s="34" t="s">
        <v>103</v>
      </c>
      <c r="L79" s="34"/>
      <c r="M79" s="35">
        <f>5100</f>
        <v>5100</v>
      </c>
      <c r="N79" s="35"/>
      <c r="O79" s="35"/>
      <c r="P79" s="37" t="s">
        <v>42</v>
      </c>
      <c r="Q79" s="37"/>
      <c r="R79" s="37"/>
      <c r="S79" s="37"/>
      <c r="T79" s="36">
        <f>5100</f>
        <v>5100</v>
      </c>
      <c r="U79" s="36"/>
    </row>
    <row r="80" spans="1:21" s="1" customFormat="1" ht="33.75" customHeight="1">
      <c r="A80" s="33" t="s">
        <v>98</v>
      </c>
      <c r="B80" s="33"/>
      <c r="C80" s="33"/>
      <c r="D80" s="33"/>
      <c r="E80" s="33"/>
      <c r="F80" s="33"/>
      <c r="G80" s="33"/>
      <c r="H80" s="33"/>
      <c r="I80" s="34" t="s">
        <v>49</v>
      </c>
      <c r="J80" s="34"/>
      <c r="K80" s="34" t="s">
        <v>104</v>
      </c>
      <c r="L80" s="34"/>
      <c r="M80" s="35">
        <f>145900</f>
        <v>145900</v>
      </c>
      <c r="N80" s="35"/>
      <c r="O80" s="35"/>
      <c r="P80" s="37" t="s">
        <v>42</v>
      </c>
      <c r="Q80" s="37"/>
      <c r="R80" s="37"/>
      <c r="S80" s="37"/>
      <c r="T80" s="36">
        <f>145900</f>
        <v>145900</v>
      </c>
      <c r="U80" s="36"/>
    </row>
    <row r="81" spans="1:21" s="1" customFormat="1" ht="24" customHeight="1">
      <c r="A81" s="33" t="s">
        <v>105</v>
      </c>
      <c r="B81" s="33"/>
      <c r="C81" s="33"/>
      <c r="D81" s="33"/>
      <c r="E81" s="33"/>
      <c r="F81" s="33"/>
      <c r="G81" s="33"/>
      <c r="H81" s="33"/>
      <c r="I81" s="34" t="s">
        <v>49</v>
      </c>
      <c r="J81" s="34"/>
      <c r="K81" s="34" t="s">
        <v>106</v>
      </c>
      <c r="L81" s="34"/>
      <c r="M81" s="35">
        <f>194655.92</f>
        <v>194655.92</v>
      </c>
      <c r="N81" s="35"/>
      <c r="O81" s="35"/>
      <c r="P81" s="35">
        <f>25620.88</f>
        <v>25620.88</v>
      </c>
      <c r="Q81" s="35"/>
      <c r="R81" s="35"/>
      <c r="S81" s="35"/>
      <c r="T81" s="36">
        <f>169035.04</f>
        <v>169035.04</v>
      </c>
      <c r="U81" s="36"/>
    </row>
    <row r="82" spans="1:21" s="1" customFormat="1" ht="24" customHeight="1">
      <c r="A82" s="33" t="s">
        <v>58</v>
      </c>
      <c r="B82" s="33"/>
      <c r="C82" s="33"/>
      <c r="D82" s="33"/>
      <c r="E82" s="33"/>
      <c r="F82" s="33"/>
      <c r="G82" s="33"/>
      <c r="H82" s="33"/>
      <c r="I82" s="34" t="s">
        <v>49</v>
      </c>
      <c r="J82" s="34"/>
      <c r="K82" s="34" t="s">
        <v>107</v>
      </c>
      <c r="L82" s="34"/>
      <c r="M82" s="35">
        <f>35000</f>
        <v>35000</v>
      </c>
      <c r="N82" s="35"/>
      <c r="O82" s="35"/>
      <c r="P82" s="35">
        <f>1000</f>
        <v>1000</v>
      </c>
      <c r="Q82" s="35"/>
      <c r="R82" s="35"/>
      <c r="S82" s="35"/>
      <c r="T82" s="36">
        <f>34000</f>
        <v>34000</v>
      </c>
      <c r="U82" s="36"/>
    </row>
    <row r="83" spans="1:21" s="1" customFormat="1" ht="13.5" customHeight="1">
      <c r="A83" s="33" t="s">
        <v>108</v>
      </c>
      <c r="B83" s="33"/>
      <c r="C83" s="33"/>
      <c r="D83" s="33"/>
      <c r="E83" s="33"/>
      <c r="F83" s="33"/>
      <c r="G83" s="33"/>
      <c r="H83" s="33"/>
      <c r="I83" s="34" t="s">
        <v>49</v>
      </c>
      <c r="J83" s="34"/>
      <c r="K83" s="34" t="s">
        <v>109</v>
      </c>
      <c r="L83" s="34"/>
      <c r="M83" s="35">
        <f>37900</f>
        <v>37900</v>
      </c>
      <c r="N83" s="35"/>
      <c r="O83" s="35"/>
      <c r="P83" s="37" t="s">
        <v>42</v>
      </c>
      <c r="Q83" s="37"/>
      <c r="R83" s="37"/>
      <c r="S83" s="37"/>
      <c r="T83" s="36">
        <f>37900</f>
        <v>37900</v>
      </c>
      <c r="U83" s="36"/>
    </row>
    <row r="84" spans="1:21" s="1" customFormat="1" ht="15" customHeight="1">
      <c r="A84" s="38" t="s">
        <v>110</v>
      </c>
      <c r="B84" s="38"/>
      <c r="C84" s="38"/>
      <c r="D84" s="38"/>
      <c r="E84" s="38"/>
      <c r="F84" s="38"/>
      <c r="G84" s="38"/>
      <c r="H84" s="38"/>
      <c r="I84" s="39" t="s">
        <v>111</v>
      </c>
      <c r="J84" s="39"/>
      <c r="K84" s="39" t="s">
        <v>15</v>
      </c>
      <c r="L84" s="39"/>
      <c r="M84" s="40">
        <f>-5212202.33</f>
        <v>-5212202.33</v>
      </c>
      <c r="N84" s="40"/>
      <c r="O84" s="40"/>
      <c r="P84" s="40">
        <f>553502.9</f>
        <v>553502.9</v>
      </c>
      <c r="Q84" s="40"/>
      <c r="R84" s="40"/>
      <c r="S84" s="40"/>
      <c r="T84" s="41" t="s">
        <v>15</v>
      </c>
      <c r="U84" s="41"/>
    </row>
    <row r="85" spans="1:21" s="1" customFormat="1" ht="14.25" customHeight="1">
      <c r="A85" s="42" t="s">
        <v>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s="9" customFormat="1" ht="15" customHeight="1">
      <c r="A86" s="43" t="s">
        <v>138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</row>
    <row r="87" spans="1:21" s="1" customFormat="1" ht="45.75" customHeight="1">
      <c r="A87" s="17" t="s">
        <v>1</v>
      </c>
      <c r="B87" s="17"/>
      <c r="C87" s="17"/>
      <c r="D87" s="17"/>
      <c r="E87" s="17"/>
      <c r="F87" s="17"/>
      <c r="G87" s="17"/>
      <c r="H87" s="17"/>
      <c r="I87" s="17" t="s">
        <v>2</v>
      </c>
      <c r="J87" s="17"/>
      <c r="K87" s="17" t="s">
        <v>112</v>
      </c>
      <c r="L87" s="17"/>
      <c r="M87" s="18" t="s">
        <v>4</v>
      </c>
      <c r="N87" s="18"/>
      <c r="O87" s="18"/>
      <c r="P87" s="18" t="s">
        <v>5</v>
      </c>
      <c r="Q87" s="18"/>
      <c r="R87" s="18"/>
      <c r="S87" s="18"/>
      <c r="T87" s="19" t="s">
        <v>6</v>
      </c>
      <c r="U87" s="19"/>
    </row>
    <row r="88" spans="1:21" s="1" customFormat="1" ht="12.75" customHeight="1">
      <c r="A88" s="20" t="s">
        <v>7</v>
      </c>
      <c r="B88" s="20"/>
      <c r="C88" s="20"/>
      <c r="D88" s="20"/>
      <c r="E88" s="20"/>
      <c r="F88" s="20"/>
      <c r="G88" s="20"/>
      <c r="H88" s="20"/>
      <c r="I88" s="20" t="s">
        <v>8</v>
      </c>
      <c r="J88" s="20"/>
      <c r="K88" s="20" t="s">
        <v>9</v>
      </c>
      <c r="L88" s="20"/>
      <c r="M88" s="21" t="s">
        <v>10</v>
      </c>
      <c r="N88" s="21"/>
      <c r="O88" s="21"/>
      <c r="P88" s="21" t="s">
        <v>11</v>
      </c>
      <c r="Q88" s="21"/>
      <c r="R88" s="21"/>
      <c r="S88" s="21"/>
      <c r="T88" s="22" t="s">
        <v>12</v>
      </c>
      <c r="U88" s="22"/>
    </row>
    <row r="89" spans="1:21" s="1" customFormat="1" ht="13.5" customHeight="1">
      <c r="A89" s="23" t="s">
        <v>113</v>
      </c>
      <c r="B89" s="23"/>
      <c r="C89" s="23"/>
      <c r="D89" s="23"/>
      <c r="E89" s="23"/>
      <c r="F89" s="23"/>
      <c r="G89" s="23"/>
      <c r="H89" s="23"/>
      <c r="I89" s="24" t="s">
        <v>114</v>
      </c>
      <c r="J89" s="24"/>
      <c r="K89" s="24" t="s">
        <v>15</v>
      </c>
      <c r="L89" s="24"/>
      <c r="M89" s="44">
        <f>5212202.33</f>
        <v>5212202.33</v>
      </c>
      <c r="N89" s="44"/>
      <c r="O89" s="44"/>
      <c r="P89" s="25">
        <f>-553502.9</f>
        <v>-553502.9</v>
      </c>
      <c r="Q89" s="25"/>
      <c r="R89" s="25"/>
      <c r="S89" s="25"/>
      <c r="T89" s="45">
        <f>5765705.23</f>
        <v>5765705.23</v>
      </c>
      <c r="U89" s="45"/>
    </row>
    <row r="90" spans="1:21" s="1" customFormat="1" ht="13.5" customHeight="1">
      <c r="A90" s="46" t="s">
        <v>115</v>
      </c>
      <c r="B90" s="46"/>
      <c r="C90" s="46"/>
      <c r="D90" s="46"/>
      <c r="E90" s="46"/>
      <c r="F90" s="46"/>
      <c r="G90" s="46"/>
      <c r="H90" s="46"/>
      <c r="I90" s="47" t="s">
        <v>0</v>
      </c>
      <c r="J90" s="47"/>
      <c r="K90" s="47" t="s">
        <v>0</v>
      </c>
      <c r="L90" s="47"/>
      <c r="M90" s="48" t="s">
        <v>0</v>
      </c>
      <c r="N90" s="48"/>
      <c r="O90" s="48"/>
      <c r="P90" s="49" t="s">
        <v>0</v>
      </c>
      <c r="Q90" s="49"/>
      <c r="R90" s="49"/>
      <c r="S90" s="49"/>
      <c r="T90" s="50" t="s">
        <v>0</v>
      </c>
      <c r="U90" s="50"/>
    </row>
    <row r="91" spans="1:21" s="1" customFormat="1" ht="13.5" customHeight="1">
      <c r="A91" s="27" t="s">
        <v>116</v>
      </c>
      <c r="B91" s="27"/>
      <c r="C91" s="27"/>
      <c r="D91" s="27"/>
      <c r="E91" s="27"/>
      <c r="F91" s="27"/>
      <c r="G91" s="27"/>
      <c r="H91" s="27"/>
      <c r="I91" s="51" t="s">
        <v>117</v>
      </c>
      <c r="J91" s="51"/>
      <c r="K91" s="28" t="s">
        <v>15</v>
      </c>
      <c r="L91" s="28"/>
      <c r="M91" s="52">
        <f>-32400</f>
        <v>-32400</v>
      </c>
      <c r="N91" s="52"/>
      <c r="O91" s="52"/>
      <c r="P91" s="31" t="s">
        <v>42</v>
      </c>
      <c r="Q91" s="31"/>
      <c r="R91" s="31"/>
      <c r="S91" s="31"/>
      <c r="T91" s="53">
        <f>-32400</f>
        <v>-32400</v>
      </c>
      <c r="U91" s="53"/>
    </row>
    <row r="92" spans="1:21" s="1" customFormat="1" ht="24" customHeight="1">
      <c r="A92" s="33" t="s">
        <v>118</v>
      </c>
      <c r="B92" s="33"/>
      <c r="C92" s="33"/>
      <c r="D92" s="33"/>
      <c r="E92" s="33"/>
      <c r="F92" s="33"/>
      <c r="G92" s="33"/>
      <c r="H92" s="33"/>
      <c r="I92" s="34" t="s">
        <v>117</v>
      </c>
      <c r="J92" s="34"/>
      <c r="K92" s="34" t="s">
        <v>119</v>
      </c>
      <c r="L92" s="34"/>
      <c r="M92" s="54">
        <f>291600</f>
        <v>291600</v>
      </c>
      <c r="N92" s="54"/>
      <c r="O92" s="54"/>
      <c r="P92" s="37" t="s">
        <v>42</v>
      </c>
      <c r="Q92" s="37"/>
      <c r="R92" s="37"/>
      <c r="S92" s="37"/>
      <c r="T92" s="55">
        <f>291600</f>
        <v>291600</v>
      </c>
      <c r="U92" s="55"/>
    </row>
    <row r="93" spans="1:21" s="1" customFormat="1" ht="24" customHeight="1">
      <c r="A93" s="33" t="s">
        <v>120</v>
      </c>
      <c r="B93" s="33"/>
      <c r="C93" s="33"/>
      <c r="D93" s="33"/>
      <c r="E93" s="33"/>
      <c r="F93" s="33"/>
      <c r="G93" s="33"/>
      <c r="H93" s="33"/>
      <c r="I93" s="34" t="s">
        <v>117</v>
      </c>
      <c r="J93" s="34"/>
      <c r="K93" s="34" t="s">
        <v>121</v>
      </c>
      <c r="L93" s="34"/>
      <c r="M93" s="54">
        <f>-324000</f>
        <v>-324000</v>
      </c>
      <c r="N93" s="54"/>
      <c r="O93" s="54"/>
      <c r="P93" s="37" t="s">
        <v>42</v>
      </c>
      <c r="Q93" s="37"/>
      <c r="R93" s="37"/>
      <c r="S93" s="37"/>
      <c r="T93" s="55">
        <f>-324000</f>
        <v>-324000</v>
      </c>
      <c r="U93" s="55"/>
    </row>
    <row r="94" spans="1:21" s="1" customFormat="1" ht="0.75" customHeight="1">
      <c r="A94" s="56" t="s">
        <v>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</row>
    <row r="95" spans="1:21" s="1" customFormat="1" ht="13.5" customHeight="1">
      <c r="A95" s="33" t="s">
        <v>122</v>
      </c>
      <c r="B95" s="33"/>
      <c r="C95" s="33"/>
      <c r="D95" s="33"/>
      <c r="E95" s="33"/>
      <c r="F95" s="33"/>
      <c r="G95" s="33"/>
      <c r="H95" s="33"/>
      <c r="I95" s="47" t="s">
        <v>123</v>
      </c>
      <c r="J95" s="47"/>
      <c r="K95" s="47" t="s">
        <v>15</v>
      </c>
      <c r="L95" s="47"/>
      <c r="M95" s="48" t="s">
        <v>42</v>
      </c>
      <c r="N95" s="48"/>
      <c r="O95" s="48"/>
      <c r="P95" s="37" t="s">
        <v>42</v>
      </c>
      <c r="Q95" s="37"/>
      <c r="R95" s="37"/>
      <c r="S95" s="37"/>
      <c r="T95" s="50" t="s">
        <v>42</v>
      </c>
      <c r="U95" s="50"/>
    </row>
    <row r="96" spans="1:21" s="1" customFormat="1" ht="13.5" customHeight="1">
      <c r="A96" s="33" t="s">
        <v>0</v>
      </c>
      <c r="B96" s="33"/>
      <c r="C96" s="33"/>
      <c r="D96" s="33"/>
      <c r="E96" s="33"/>
      <c r="F96" s="33"/>
      <c r="G96" s="33"/>
      <c r="H96" s="33"/>
      <c r="I96" s="34" t="s">
        <v>123</v>
      </c>
      <c r="J96" s="34"/>
      <c r="K96" s="34" t="s">
        <v>0</v>
      </c>
      <c r="L96" s="34"/>
      <c r="M96" s="57" t="s">
        <v>42</v>
      </c>
      <c r="N96" s="57"/>
      <c r="O96" s="57"/>
      <c r="P96" s="37" t="s">
        <v>42</v>
      </c>
      <c r="Q96" s="37"/>
      <c r="R96" s="37"/>
      <c r="S96" s="37"/>
      <c r="T96" s="58" t="s">
        <v>42</v>
      </c>
      <c r="U96" s="58"/>
    </row>
    <row r="97" spans="1:21" s="1" customFormat="1" ht="13.5" customHeight="1">
      <c r="A97" s="33" t="s">
        <v>124</v>
      </c>
      <c r="B97" s="33"/>
      <c r="C97" s="33"/>
      <c r="D97" s="33"/>
      <c r="E97" s="33"/>
      <c r="F97" s="33"/>
      <c r="G97" s="33"/>
      <c r="H97" s="33"/>
      <c r="I97" s="34" t="s">
        <v>125</v>
      </c>
      <c r="J97" s="34"/>
      <c r="K97" s="34" t="s">
        <v>126</v>
      </c>
      <c r="L97" s="34"/>
      <c r="M97" s="54">
        <f>5244602.33</f>
        <v>5244602.33</v>
      </c>
      <c r="N97" s="54"/>
      <c r="O97" s="54"/>
      <c r="P97" s="35">
        <f>-553502.9</f>
        <v>-553502.9</v>
      </c>
      <c r="Q97" s="35"/>
      <c r="R97" s="35"/>
      <c r="S97" s="35"/>
      <c r="T97" s="55">
        <f>5798105.23</f>
        <v>5798105.23</v>
      </c>
      <c r="U97" s="55"/>
    </row>
    <row r="98" spans="1:21" s="1" customFormat="1" ht="13.5" customHeight="1">
      <c r="A98" s="33" t="s">
        <v>127</v>
      </c>
      <c r="B98" s="33"/>
      <c r="C98" s="33"/>
      <c r="D98" s="33"/>
      <c r="E98" s="33"/>
      <c r="F98" s="33"/>
      <c r="G98" s="33"/>
      <c r="H98" s="33"/>
      <c r="I98" s="34" t="s">
        <v>128</v>
      </c>
      <c r="J98" s="34"/>
      <c r="K98" s="34" t="s">
        <v>129</v>
      </c>
      <c r="L98" s="34"/>
      <c r="M98" s="54">
        <f>-14082400</f>
        <v>-14082400</v>
      </c>
      <c r="N98" s="54"/>
      <c r="O98" s="54"/>
      <c r="P98" s="35">
        <f>-2740833.34</f>
        <v>-2740833.34</v>
      </c>
      <c r="Q98" s="35"/>
      <c r="R98" s="35"/>
      <c r="S98" s="35"/>
      <c r="T98" s="59" t="s">
        <v>15</v>
      </c>
      <c r="U98" s="59"/>
    </row>
    <row r="99" spans="1:21" s="1" customFormat="1" ht="13.5" customHeight="1">
      <c r="A99" s="33" t="s">
        <v>130</v>
      </c>
      <c r="B99" s="33"/>
      <c r="C99" s="33"/>
      <c r="D99" s="33"/>
      <c r="E99" s="33"/>
      <c r="F99" s="33"/>
      <c r="G99" s="33"/>
      <c r="H99" s="33"/>
      <c r="I99" s="34" t="s">
        <v>131</v>
      </c>
      <c r="J99" s="34"/>
      <c r="K99" s="34" t="s">
        <v>132</v>
      </c>
      <c r="L99" s="34"/>
      <c r="M99" s="54">
        <f>19327002.33</f>
        <v>19327002.33</v>
      </c>
      <c r="N99" s="54"/>
      <c r="O99" s="54"/>
      <c r="P99" s="35">
        <f>2187330.44</f>
        <v>2187330.44</v>
      </c>
      <c r="Q99" s="35"/>
      <c r="R99" s="35"/>
      <c r="S99" s="35"/>
      <c r="T99" s="59" t="s">
        <v>15</v>
      </c>
      <c r="U99" s="59"/>
    </row>
    <row r="100" spans="1:21" s="1" customFormat="1" ht="13.5" customHeight="1">
      <c r="A100" s="61" t="s">
        <v>0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s="6" customFormat="1" ht="30.75" customHeight="1">
      <c r="A101" s="62" t="s">
        <v>139</v>
      </c>
      <c r="B101" s="62"/>
      <c r="C101" s="62"/>
      <c r="D101" s="62"/>
      <c r="E101" s="62"/>
      <c r="F101" s="16" t="s">
        <v>0</v>
      </c>
      <c r="G101" s="16"/>
      <c r="H101" s="16"/>
      <c r="I101" s="16"/>
      <c r="J101" s="16"/>
      <c r="K101" s="16" t="s">
        <v>133</v>
      </c>
      <c r="L101" s="16"/>
      <c r="M101" s="16"/>
      <c r="N101" s="16"/>
      <c r="O101" s="62" t="s">
        <v>0</v>
      </c>
      <c r="P101" s="62"/>
      <c r="Q101" s="62"/>
      <c r="R101" s="62"/>
      <c r="S101" s="62"/>
      <c r="T101" s="62"/>
      <c r="U101" s="62"/>
    </row>
    <row r="102" spans="1:21" s="1" customFormat="1" ht="13.5" customHeight="1">
      <c r="A102" s="42" t="s">
        <v>0</v>
      </c>
      <c r="B102" s="42"/>
      <c r="C102" s="42"/>
      <c r="D102" s="42"/>
      <c r="E102" s="42"/>
      <c r="F102" s="2" t="s">
        <v>0</v>
      </c>
      <c r="G102" s="60" t="s">
        <v>134</v>
      </c>
      <c r="H102" s="60"/>
      <c r="I102" s="60"/>
      <c r="J102" s="2" t="s">
        <v>0</v>
      </c>
      <c r="K102" s="2" t="s">
        <v>0</v>
      </c>
      <c r="L102" s="60" t="s">
        <v>135</v>
      </c>
      <c r="M102" s="60"/>
      <c r="N102" s="42" t="s">
        <v>0</v>
      </c>
      <c r="O102" s="42"/>
      <c r="P102" s="42"/>
      <c r="Q102" s="42"/>
      <c r="R102" s="42"/>
      <c r="S102" s="42"/>
      <c r="T102" s="42"/>
      <c r="U102" s="42"/>
    </row>
    <row r="103" spans="1:21" s="1" customFormat="1" ht="7.5" customHeight="1">
      <c r="A103" s="42" t="s">
        <v>0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="1" customFormat="1" ht="15.75" customHeight="1"/>
    <row r="105" spans="1:21" ht="12.75">
      <c r="A105" s="42" t="s">
        <v>0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</sheetData>
  <sheetProtection/>
  <mergeCells count="500">
    <mergeCell ref="F101:J101"/>
    <mergeCell ref="K101:N101"/>
    <mergeCell ref="O101:U101"/>
    <mergeCell ref="A102:E102"/>
    <mergeCell ref="G102:I102"/>
    <mergeCell ref="A105:U105"/>
    <mergeCell ref="A103:U103"/>
    <mergeCell ref="L102:M102"/>
    <mergeCell ref="N102:U102"/>
    <mergeCell ref="A99:H99"/>
    <mergeCell ref="I99:J99"/>
    <mergeCell ref="K99:L99"/>
    <mergeCell ref="M99:O99"/>
    <mergeCell ref="P99:S99"/>
    <mergeCell ref="T99:U99"/>
    <mergeCell ref="A100:U100"/>
    <mergeCell ref="A101:E101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4:U94"/>
    <mergeCell ref="A95:H95"/>
    <mergeCell ref="I95:J95"/>
    <mergeCell ref="K95:L95"/>
    <mergeCell ref="M95:O95"/>
    <mergeCell ref="P95:S95"/>
    <mergeCell ref="T95:U95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5:U85"/>
    <mergeCell ref="A86:U86"/>
    <mergeCell ref="A87:H87"/>
    <mergeCell ref="I87:J87"/>
    <mergeCell ref="K87:L87"/>
    <mergeCell ref="M87:O87"/>
    <mergeCell ref="P87:S87"/>
    <mergeCell ref="T87:U87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2:U32"/>
    <mergeCell ref="A33:U33"/>
    <mergeCell ref="A35:H35"/>
    <mergeCell ref="I35:J35"/>
    <mergeCell ref="K35:L35"/>
    <mergeCell ref="M35:O35"/>
    <mergeCell ref="P35:S35"/>
    <mergeCell ref="T35:U35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0:U10"/>
    <mergeCell ref="A9:U9"/>
    <mergeCell ref="A8:T8"/>
    <mergeCell ref="A12:U12"/>
    <mergeCell ref="A14:H14"/>
    <mergeCell ref="I14:J14"/>
    <mergeCell ref="K14:L14"/>
    <mergeCell ref="M14:O14"/>
    <mergeCell ref="P14:S14"/>
    <mergeCell ref="T14:U14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32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Финансист</cp:lastModifiedBy>
  <cp:lastPrinted>2016-06-06T13:04:48Z</cp:lastPrinted>
  <dcterms:created xsi:type="dcterms:W3CDTF">2016-06-06T12:46:28Z</dcterms:created>
  <dcterms:modified xsi:type="dcterms:W3CDTF">2016-06-08T08:27:56Z</dcterms:modified>
  <cp:category/>
  <cp:version/>
  <cp:contentType/>
  <cp:contentStatus/>
</cp:coreProperties>
</file>